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ga.dzedule.AREI\Desktop\Ziemaji\"/>
    </mc:Choice>
  </mc:AlternateContent>
  <xr:revisionPtr revIDLastSave="0" documentId="13_ncr:1_{0719FED2-2228-4AC1-B94E-04503F830515}" xr6:coauthVersionLast="47" xr6:coauthVersionMax="47" xr10:uidLastSave="{00000000-0000-0000-0000-000000000000}"/>
  <bookViews>
    <workbookView xWindow="-120" yWindow="-120" windowWidth="29040" windowHeight="15840" xr2:uid="{37CC5DD7-4647-47C2-8231-E60351B2FC7A}"/>
  </bookViews>
  <sheets>
    <sheet name="1.pielikums" sheetId="2" r:id="rId1"/>
    <sheet name="2.pielikums" sheetId="1" r:id="rId2"/>
    <sheet name="3.pielikums" sheetId="3" r:id="rId3"/>
    <sheet name="4.pielikum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F45" i="1"/>
  <c r="H45" i="1"/>
  <c r="I45" i="1"/>
  <c r="J45" i="1"/>
  <c r="K45" i="1"/>
  <c r="L45" i="1"/>
  <c r="M45" i="1"/>
  <c r="N45" i="1"/>
  <c r="O45" i="1"/>
  <c r="P45" i="1"/>
  <c r="Q45" i="1"/>
  <c r="C45" i="1"/>
  <c r="E15" i="4"/>
  <c r="F15" i="4"/>
  <c r="G15" i="4"/>
  <c r="H15" i="4"/>
  <c r="I15" i="4"/>
  <c r="J15" i="4"/>
  <c r="K15" i="4"/>
  <c r="L15" i="4"/>
  <c r="M15" i="4"/>
  <c r="N15" i="4"/>
  <c r="O15" i="4"/>
  <c r="P15" i="4"/>
  <c r="C15" i="4"/>
  <c r="E33" i="3"/>
  <c r="G33" i="3"/>
  <c r="H33" i="3"/>
  <c r="I33" i="3"/>
  <c r="J33" i="3"/>
  <c r="K33" i="3"/>
  <c r="L33" i="3"/>
  <c r="M33" i="3"/>
  <c r="N33" i="3"/>
  <c r="O33" i="3"/>
  <c r="P33" i="3"/>
  <c r="C33" i="3"/>
  <c r="H32" i="3"/>
  <c r="I32" i="3"/>
  <c r="J32" i="3"/>
  <c r="K32" i="3"/>
  <c r="L32" i="3"/>
  <c r="M32" i="3"/>
  <c r="N32" i="3"/>
  <c r="P32" i="3"/>
  <c r="G32" i="3"/>
  <c r="E32" i="3"/>
  <c r="C32" i="3"/>
  <c r="H31" i="3"/>
  <c r="I31" i="3"/>
  <c r="J31" i="3"/>
  <c r="K31" i="3"/>
  <c r="L31" i="3"/>
  <c r="M31" i="3"/>
  <c r="N31" i="3"/>
  <c r="P31" i="3"/>
  <c r="G31" i="3"/>
  <c r="E31" i="3"/>
  <c r="C31" i="3"/>
  <c r="F32" i="3"/>
  <c r="F31" i="3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16" i="1"/>
  <c r="E5" i="1"/>
  <c r="E6" i="1"/>
  <c r="E7" i="1"/>
  <c r="E8" i="1"/>
  <c r="E9" i="1"/>
  <c r="E10" i="1"/>
  <c r="E11" i="1"/>
  <c r="E12" i="1"/>
  <c r="E13" i="1"/>
  <c r="E14" i="1"/>
  <c r="E15" i="1"/>
  <c r="E4" i="1"/>
  <c r="F43" i="1"/>
  <c r="H43" i="1"/>
  <c r="I43" i="1"/>
  <c r="J43" i="1"/>
  <c r="K43" i="1"/>
  <c r="L43" i="1"/>
  <c r="M43" i="1"/>
  <c r="N43" i="1"/>
  <c r="O43" i="1"/>
  <c r="Q43" i="1"/>
  <c r="F44" i="1"/>
  <c r="H44" i="1"/>
  <c r="I44" i="1"/>
  <c r="J44" i="1"/>
  <c r="K44" i="1"/>
  <c r="L44" i="1"/>
  <c r="M44" i="1"/>
  <c r="N44" i="1"/>
  <c r="O44" i="1"/>
  <c r="Q44" i="1"/>
  <c r="C44" i="1"/>
  <c r="C43" i="1"/>
  <c r="D14" i="4"/>
  <c r="E14" i="4"/>
  <c r="G14" i="4"/>
  <c r="H14" i="4"/>
  <c r="I14" i="4"/>
  <c r="J14" i="4"/>
  <c r="K14" i="4"/>
  <c r="L14" i="4"/>
  <c r="M14" i="4"/>
  <c r="N14" i="4"/>
  <c r="O14" i="4"/>
  <c r="P14" i="4"/>
  <c r="D13" i="4"/>
  <c r="E13" i="4"/>
  <c r="G13" i="4"/>
  <c r="H13" i="4"/>
  <c r="I13" i="4"/>
  <c r="J13" i="4"/>
  <c r="K13" i="4"/>
  <c r="L13" i="4"/>
  <c r="M13" i="4"/>
  <c r="N13" i="4"/>
  <c r="O13" i="4"/>
  <c r="P13" i="4"/>
  <c r="O10" i="4"/>
  <c r="D12" i="4"/>
  <c r="E12" i="4"/>
  <c r="G12" i="4"/>
  <c r="H12" i="4"/>
  <c r="I12" i="4"/>
  <c r="J12" i="4"/>
  <c r="K12" i="4"/>
  <c r="L12" i="4"/>
  <c r="M12" i="4"/>
  <c r="N12" i="4"/>
  <c r="O12" i="4"/>
  <c r="P12" i="4"/>
  <c r="C14" i="4"/>
  <c r="C13" i="4"/>
  <c r="C12" i="4"/>
  <c r="D5" i="4"/>
  <c r="D6" i="4"/>
  <c r="D7" i="4"/>
  <c r="D8" i="4"/>
  <c r="D9" i="4"/>
  <c r="D10" i="4"/>
  <c r="D4" i="4"/>
  <c r="O9" i="4"/>
  <c r="O8" i="4"/>
  <c r="E43" i="1" l="1"/>
  <c r="E44" i="1"/>
  <c r="E30" i="3" l="1"/>
  <c r="G30" i="3"/>
  <c r="H30" i="3"/>
  <c r="I30" i="3"/>
  <c r="J30" i="3"/>
  <c r="K30" i="3"/>
  <c r="L30" i="3"/>
  <c r="M30" i="3"/>
  <c r="N30" i="3"/>
  <c r="P30" i="3"/>
  <c r="C30" i="3"/>
  <c r="C18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4" i="2"/>
  <c r="F42" i="1"/>
  <c r="H42" i="1"/>
  <c r="I42" i="1"/>
  <c r="J42" i="1"/>
  <c r="K42" i="1"/>
  <c r="L42" i="1"/>
  <c r="M42" i="1"/>
  <c r="N42" i="1"/>
  <c r="O42" i="1"/>
  <c r="Q42" i="1"/>
  <c r="C42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" i="1"/>
  <c r="P20" i="1"/>
  <c r="F41" i="1"/>
  <c r="H41" i="1"/>
  <c r="I41" i="1"/>
  <c r="J41" i="1"/>
  <c r="K41" i="1"/>
  <c r="L41" i="1"/>
  <c r="M41" i="1"/>
  <c r="N41" i="1"/>
  <c r="O41" i="1"/>
  <c r="Q41" i="1"/>
  <c r="C41" i="1"/>
  <c r="D41" i="1" s="1"/>
  <c r="D43" i="1" l="1"/>
  <c r="D44" i="1"/>
  <c r="D42" i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4" i="3"/>
  <c r="O13" i="3"/>
  <c r="O4" i="3"/>
  <c r="O22" i="3"/>
  <c r="O14" i="2"/>
  <c r="P10" i="1"/>
  <c r="O31" i="3" l="1"/>
  <c r="O32" i="3"/>
  <c r="D32" i="3"/>
  <c r="D31" i="3"/>
  <c r="P42" i="1"/>
  <c r="P44" i="1"/>
  <c r="P43" i="1"/>
  <c r="P41" i="1"/>
  <c r="O30" i="3"/>
  <c r="D30" i="3"/>
  <c r="O6" i="4" l="1"/>
  <c r="O5" i="4"/>
  <c r="O4" i="4"/>
</calcChain>
</file>

<file path=xl/sharedStrings.xml><?xml version="1.0" encoding="utf-8"?>
<sst xmlns="http://schemas.openxmlformats.org/spreadsheetml/2006/main" count="125" uniqueCount="67">
  <si>
    <t>#2023</t>
  </si>
  <si>
    <t>Ziemcietība</t>
  </si>
  <si>
    <t>Vārpošana</t>
  </si>
  <si>
    <t>Lapu plank. %, 06.06.</t>
  </si>
  <si>
    <t>Lapu plank. %, 26.06.</t>
  </si>
  <si>
    <t>Miltrasa %</t>
  </si>
  <si>
    <t>Auga gar. 3 mēr.lauc. 21.07</t>
  </si>
  <si>
    <t>Veldre 26.07</t>
  </si>
  <si>
    <t>Raža t/ha</t>
  </si>
  <si>
    <t>TGM</t>
  </si>
  <si>
    <t>+/- standarts</t>
  </si>
  <si>
    <t>KS</t>
  </si>
  <si>
    <t xml:space="preserve">Proteīns </t>
  </si>
  <si>
    <t>Ciete</t>
  </si>
  <si>
    <t>Tilpummasa</t>
  </si>
  <si>
    <t>1918x1901</t>
  </si>
  <si>
    <t>0703</t>
  </si>
  <si>
    <t>0902</t>
  </si>
  <si>
    <t>0911</t>
  </si>
  <si>
    <t>0802</t>
  </si>
  <si>
    <t>0704</t>
  </si>
  <si>
    <t>0913</t>
  </si>
  <si>
    <t>Vid.</t>
  </si>
  <si>
    <t>Dank. Amber</t>
  </si>
  <si>
    <t>Igors</t>
  </si>
  <si>
    <t>Receptor</t>
  </si>
  <si>
    <t>Livado</t>
  </si>
  <si>
    <t>Tayo</t>
  </si>
  <si>
    <t>Kaupo-T</t>
  </si>
  <si>
    <t>Retta</t>
  </si>
  <si>
    <t>Amilo</t>
  </si>
  <si>
    <t>Kaupo-M</t>
  </si>
  <si>
    <t>Kaupo</t>
  </si>
  <si>
    <t>Dank.Diament</t>
  </si>
  <si>
    <t>1015-S</t>
  </si>
  <si>
    <t>1015-M</t>
  </si>
  <si>
    <t>Populāciju šķ.</t>
  </si>
  <si>
    <t>Hibrīdās šķ.</t>
  </si>
  <si>
    <t>vid.</t>
  </si>
  <si>
    <t>Lapu plank. %, 06.06</t>
  </si>
  <si>
    <t>Lapu plank. %, 26.06</t>
  </si>
  <si>
    <t>Proteīns</t>
  </si>
  <si>
    <t>Tipummasa</t>
  </si>
  <si>
    <t>Dank.Amber</t>
  </si>
  <si>
    <t>0409-6</t>
  </si>
  <si>
    <t>Priekuļu</t>
  </si>
  <si>
    <t>Ārupe</t>
  </si>
  <si>
    <t>Vaive</t>
  </si>
  <si>
    <t>Jāņa rudzi</t>
  </si>
  <si>
    <t>Stendes 2</t>
  </si>
  <si>
    <t>Cesvaines</t>
  </si>
  <si>
    <t>DankAmber</t>
  </si>
  <si>
    <t>24.maijs</t>
  </si>
  <si>
    <t>+/- tuvākais standarts</t>
  </si>
  <si>
    <t>Vidēji</t>
  </si>
  <si>
    <t>Ziemas rudzu šķirņu, kas ievietotas gēnu bankā salīdzinājums  2022./2023. gadā</t>
  </si>
  <si>
    <t>4.pielikums</t>
  </si>
  <si>
    <t>Min</t>
  </si>
  <si>
    <t>Max</t>
  </si>
  <si>
    <t>Šķirne/ Kombinācijas Nr.</t>
  </si>
  <si>
    <t>1.pielikums</t>
  </si>
  <si>
    <t>2.pielikums</t>
  </si>
  <si>
    <t>3.pielikums</t>
  </si>
  <si>
    <t>Ziemas rudzu kontroles salīdzinājums 2022./2023. gadā</t>
  </si>
  <si>
    <t>Ziemas rudzu konkursa salīdzinājums 2022./2023. gadā</t>
  </si>
  <si>
    <t>Ziemas rudzu šķirņu salīdzinājums 2022./2023. gadā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</si>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</sst>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center" textRotation="90"/>
    </xf>
    <xf numFmtId="0" fontId="5" fillId="0" borderId="2" xfId="0" applyFont="1" applyBorder="1" applyAlignment="1">
      <alignment textRotation="90" wrapText="1"/>
    </xf>
    <xf numFmtId="0" fontId="5" fillId="0" borderId="2" xfId="0" applyFont="1" applyBorder="1" applyAlignment="1">
      <alignment textRotation="90"/>
    </xf>
    <xf numFmtId="0" fontId="5" fillId="0" borderId="3" xfId="0" applyFont="1" applyBorder="1" applyAlignment="1">
      <alignment horizontal="center" textRotation="90"/>
    </xf>
    <xf numFmtId="2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" fontId="6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5" fillId="0" borderId="1" xfId="0" applyFont="1" applyBorder="1" applyAlignment="1">
      <alignment horizontal="center" textRotation="90" wrapText="1"/>
    </xf>
    <xf numFmtId="14" fontId="6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2" fillId="0" borderId="1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16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textRotation="90"/>
    </xf>
    <xf numFmtId="0" fontId="5" fillId="0" borderId="3" xfId="0" quotePrefix="1" applyFont="1" applyBorder="1" applyAlignment="1">
      <alignment horizontal="center" textRotation="90"/>
    </xf>
    <xf numFmtId="0" fontId="2" fillId="3" borderId="1" xfId="0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9F7F6-AABD-4180-86C3-44CA8FCDABFF}">
  <dimension ref="A1:P21"/>
  <sheetViews>
    <sheetView tabSelected="1" workbookViewId="0">
      <selection activeCell="A21" sqref="A21:P21"/>
    </sheetView>
  </sheetViews>
  <sheetFormatPr defaultRowHeight="15" x14ac:dyDescent="0.25"/>
  <cols>
    <col min="2" max="2" width="14.85546875" customWidth="1"/>
    <col min="3" max="5" width="7.140625" customWidth="1"/>
    <col min="6" max="6" width="9.28515625" customWidth="1"/>
    <col min="7" max="16" width="7.140625" customWidth="1"/>
  </cols>
  <sheetData>
    <row r="1" spans="1:16" ht="15.75" x14ac:dyDescent="0.25">
      <c r="O1" s="10" t="s">
        <v>60</v>
      </c>
    </row>
    <row r="2" spans="1:16" ht="18.75" x14ac:dyDescent="0.3">
      <c r="A2" s="75" t="s">
        <v>65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6" ht="86.25" customHeight="1" x14ac:dyDescent="0.25">
      <c r="A3" s="1" t="s">
        <v>0</v>
      </c>
      <c r="B3" s="30" t="s">
        <v>59</v>
      </c>
      <c r="C3" s="17" t="s">
        <v>8</v>
      </c>
      <c r="D3" s="62" t="s">
        <v>10</v>
      </c>
      <c r="E3" s="14" t="s">
        <v>1</v>
      </c>
      <c r="F3" s="14" t="s">
        <v>2</v>
      </c>
      <c r="G3" s="15" t="s">
        <v>6</v>
      </c>
      <c r="H3" s="15" t="s">
        <v>3</v>
      </c>
      <c r="I3" s="15" t="s">
        <v>4</v>
      </c>
      <c r="J3" s="16" t="s">
        <v>5</v>
      </c>
      <c r="K3" s="16" t="s">
        <v>7</v>
      </c>
      <c r="L3" s="14" t="s">
        <v>9</v>
      </c>
      <c r="M3" s="14" t="s">
        <v>12</v>
      </c>
      <c r="N3" s="14" t="s">
        <v>13</v>
      </c>
      <c r="O3" s="14" t="s">
        <v>14</v>
      </c>
      <c r="P3" s="14" t="s">
        <v>11</v>
      </c>
    </row>
    <row r="4" spans="1:16" ht="15" customHeight="1" x14ac:dyDescent="0.25">
      <c r="A4" s="8">
        <v>93</v>
      </c>
      <c r="B4" s="3" t="s">
        <v>32</v>
      </c>
      <c r="C4" s="18">
        <v>2.1747967479674792</v>
      </c>
      <c r="D4" s="18">
        <f>C4-3.78</f>
        <v>-1.6052032520325206</v>
      </c>
      <c r="E4" s="19">
        <v>4.5</v>
      </c>
      <c r="F4" s="20">
        <v>45072</v>
      </c>
      <c r="G4" s="21">
        <v>126.91666666666667</v>
      </c>
      <c r="H4" s="19">
        <v>4.75</v>
      </c>
      <c r="I4" s="19">
        <v>5.5</v>
      </c>
      <c r="J4" s="22">
        <v>0</v>
      </c>
      <c r="K4" s="19">
        <v>8.5</v>
      </c>
      <c r="L4" s="19">
        <v>44.7425</v>
      </c>
      <c r="M4" s="19">
        <v>11.975000000000001</v>
      </c>
      <c r="N4" s="19">
        <v>59.75</v>
      </c>
      <c r="O4" s="21">
        <v>703</v>
      </c>
      <c r="P4" s="21">
        <v>134.75</v>
      </c>
    </row>
    <row r="5" spans="1:16" ht="15" customHeight="1" x14ac:dyDescent="0.25">
      <c r="A5" s="8">
        <v>94</v>
      </c>
      <c r="B5" s="3" t="s">
        <v>31</v>
      </c>
      <c r="C5" s="18">
        <v>2.7743902439024386</v>
      </c>
      <c r="D5" s="18">
        <f t="shared" ref="D5:D17" si="0">C5-3.78</f>
        <v>-1.0056097560975612</v>
      </c>
      <c r="E5" s="19">
        <v>6.125</v>
      </c>
      <c r="F5" s="20">
        <v>45072</v>
      </c>
      <c r="G5" s="21">
        <v>130.91666666666666</v>
      </c>
      <c r="H5" s="19">
        <v>4.75</v>
      </c>
      <c r="I5" s="19">
        <v>5.75</v>
      </c>
      <c r="J5" s="22">
        <v>0</v>
      </c>
      <c r="K5" s="19">
        <v>8</v>
      </c>
      <c r="L5" s="19">
        <v>45.72</v>
      </c>
      <c r="M5" s="19">
        <v>11.600000000000001</v>
      </c>
      <c r="N5" s="19">
        <v>60.424999999999997</v>
      </c>
      <c r="O5" s="21">
        <v>698.50000000000011</v>
      </c>
      <c r="P5" s="21">
        <v>139.25</v>
      </c>
    </row>
    <row r="6" spans="1:16" ht="15" customHeight="1" x14ac:dyDescent="0.25">
      <c r="A6" s="8">
        <v>95</v>
      </c>
      <c r="B6" s="3" t="s">
        <v>28</v>
      </c>
      <c r="C6" s="18">
        <v>3.8922764227642275</v>
      </c>
      <c r="D6" s="18">
        <f t="shared" si="0"/>
        <v>0.11227642276422767</v>
      </c>
      <c r="E6" s="19">
        <v>6</v>
      </c>
      <c r="F6" s="20">
        <v>45072</v>
      </c>
      <c r="G6" s="21">
        <v>133.58333333333334</v>
      </c>
      <c r="H6" s="19">
        <v>4.5</v>
      </c>
      <c r="I6" s="19">
        <v>5.25</v>
      </c>
      <c r="J6" s="22">
        <v>0</v>
      </c>
      <c r="K6" s="19">
        <v>8</v>
      </c>
      <c r="L6" s="19">
        <v>46.897499999999994</v>
      </c>
      <c r="M6" s="19">
        <v>11.175000000000001</v>
      </c>
      <c r="N6" s="19">
        <v>60.974999999999994</v>
      </c>
      <c r="O6" s="21">
        <v>709.49999999999989</v>
      </c>
      <c r="P6" s="21">
        <v>115.75</v>
      </c>
    </row>
    <row r="7" spans="1:16" ht="15" customHeight="1" x14ac:dyDescent="0.25">
      <c r="A7" s="8">
        <v>96</v>
      </c>
      <c r="B7" s="3">
        <v>1015</v>
      </c>
      <c r="C7" s="18">
        <v>5.0162601626016254</v>
      </c>
      <c r="D7" s="18">
        <f t="shared" si="0"/>
        <v>1.2362601626016256</v>
      </c>
      <c r="E7" s="19">
        <v>8.75</v>
      </c>
      <c r="F7" s="20">
        <v>45073</v>
      </c>
      <c r="G7" s="21">
        <v>126.75</v>
      </c>
      <c r="H7" s="19">
        <v>4</v>
      </c>
      <c r="I7" s="19">
        <v>5</v>
      </c>
      <c r="J7" s="22">
        <v>0</v>
      </c>
      <c r="K7" s="19">
        <v>9</v>
      </c>
      <c r="L7" s="19">
        <v>38.11</v>
      </c>
      <c r="M7" s="19">
        <v>10.75</v>
      </c>
      <c r="N7" s="19">
        <v>61.424999999999997</v>
      </c>
      <c r="O7" s="21">
        <v>746</v>
      </c>
      <c r="P7" s="21">
        <v>170.75</v>
      </c>
    </row>
    <row r="8" spans="1:16" ht="15" customHeight="1" x14ac:dyDescent="0.25">
      <c r="A8" s="11">
        <v>97</v>
      </c>
      <c r="B8" s="12" t="s">
        <v>34</v>
      </c>
      <c r="C8" s="23">
        <v>4.1361788617886175</v>
      </c>
      <c r="D8" s="18">
        <f t="shared" si="0"/>
        <v>0.35617886178861768</v>
      </c>
      <c r="E8" s="24">
        <v>7.75</v>
      </c>
      <c r="F8" s="25">
        <v>45073</v>
      </c>
      <c r="G8" s="26">
        <v>124.41666666666667</v>
      </c>
      <c r="H8" s="24">
        <v>3.5</v>
      </c>
      <c r="I8" s="24">
        <v>5.5</v>
      </c>
      <c r="J8" s="27">
        <v>0</v>
      </c>
      <c r="K8" s="24">
        <v>9</v>
      </c>
      <c r="L8" s="24">
        <v>41.827500000000001</v>
      </c>
      <c r="M8" s="24">
        <v>11.299999999999999</v>
      </c>
      <c r="N8" s="24">
        <v>60.65</v>
      </c>
      <c r="O8" s="26">
        <v>733.75</v>
      </c>
      <c r="P8" s="26">
        <v>153.75</v>
      </c>
    </row>
    <row r="9" spans="1:16" ht="15" customHeight="1" x14ac:dyDescent="0.25">
      <c r="A9" s="8">
        <v>98</v>
      </c>
      <c r="B9" s="3" t="s">
        <v>35</v>
      </c>
      <c r="C9" s="18">
        <v>3.6239837398373975</v>
      </c>
      <c r="D9" s="18">
        <f t="shared" si="0"/>
        <v>-0.15601626016260228</v>
      </c>
      <c r="E9" s="19">
        <v>7.125</v>
      </c>
      <c r="F9" s="20">
        <v>45073</v>
      </c>
      <c r="G9" s="21">
        <v>126.58333333333333</v>
      </c>
      <c r="H9" s="19">
        <v>4.5</v>
      </c>
      <c r="I9" s="19">
        <v>5</v>
      </c>
      <c r="J9" s="22">
        <v>0</v>
      </c>
      <c r="K9" s="19">
        <v>9</v>
      </c>
      <c r="L9" s="19">
        <v>40.35</v>
      </c>
      <c r="M9" s="19">
        <v>11.5</v>
      </c>
      <c r="N9" s="19">
        <v>60.399999999999991</v>
      </c>
      <c r="O9" s="21">
        <v>733.50000000000011</v>
      </c>
      <c r="P9" s="21">
        <v>142.25</v>
      </c>
    </row>
    <row r="10" spans="1:16" ht="15" customHeight="1" x14ac:dyDescent="0.25">
      <c r="A10" s="8">
        <v>99</v>
      </c>
      <c r="B10" s="3" t="s">
        <v>33</v>
      </c>
      <c r="C10" s="18">
        <v>1.8252032520325201</v>
      </c>
      <c r="D10" s="18">
        <f t="shared" si="0"/>
        <v>-1.9547967479674797</v>
      </c>
      <c r="E10" s="19">
        <v>5.25</v>
      </c>
      <c r="F10" s="20">
        <v>45072</v>
      </c>
      <c r="G10" s="21">
        <v>116.33333333333333</v>
      </c>
      <c r="H10" s="19">
        <v>3.75</v>
      </c>
      <c r="I10" s="19">
        <v>5.5</v>
      </c>
      <c r="J10" s="22">
        <v>0</v>
      </c>
      <c r="K10" s="19">
        <v>9</v>
      </c>
      <c r="L10" s="19">
        <v>45.45</v>
      </c>
      <c r="M10" s="19">
        <v>12.625</v>
      </c>
      <c r="N10" s="19">
        <v>59.024999999999999</v>
      </c>
      <c r="O10" s="21">
        <v>707.75</v>
      </c>
      <c r="P10" s="21">
        <v>211.75</v>
      </c>
    </row>
    <row r="11" spans="1:16" ht="15" customHeight="1" x14ac:dyDescent="0.25">
      <c r="A11" s="8">
        <v>100</v>
      </c>
      <c r="B11" s="3" t="s">
        <v>27</v>
      </c>
      <c r="C11" s="18">
        <v>1.7581300813008127</v>
      </c>
      <c r="D11" s="18">
        <f t="shared" si="0"/>
        <v>-2.0218699186991871</v>
      </c>
      <c r="E11" s="19">
        <v>4.25</v>
      </c>
      <c r="F11" s="20">
        <v>45073</v>
      </c>
      <c r="G11" s="21">
        <v>92.416666666666671</v>
      </c>
      <c r="H11" s="19">
        <v>2.75</v>
      </c>
      <c r="I11" s="19">
        <v>4.5</v>
      </c>
      <c r="J11" s="22">
        <v>0</v>
      </c>
      <c r="K11" s="19">
        <v>9</v>
      </c>
      <c r="L11" s="19">
        <v>44.747500000000002</v>
      </c>
      <c r="M11" s="19">
        <v>11.700000000000001</v>
      </c>
      <c r="N11" s="19">
        <v>58.774999999999999</v>
      </c>
      <c r="O11" s="21">
        <v>679.49999999999989</v>
      </c>
      <c r="P11" s="21">
        <v>235.5</v>
      </c>
    </row>
    <row r="12" spans="1:16" ht="15" customHeight="1" x14ac:dyDescent="0.25">
      <c r="A12" s="8">
        <v>101</v>
      </c>
      <c r="B12" s="3" t="s">
        <v>24</v>
      </c>
      <c r="C12" s="18">
        <v>6.1097560975609753</v>
      </c>
      <c r="D12" s="18">
        <f t="shared" si="0"/>
        <v>2.3297560975609755</v>
      </c>
      <c r="E12" s="19">
        <v>8</v>
      </c>
      <c r="F12" s="20">
        <v>45071</v>
      </c>
      <c r="G12" s="21">
        <v>106.5</v>
      </c>
      <c r="H12" s="19">
        <v>3.5</v>
      </c>
      <c r="I12" s="19">
        <v>4</v>
      </c>
      <c r="J12" s="22">
        <v>0</v>
      </c>
      <c r="K12" s="19">
        <v>9</v>
      </c>
      <c r="L12" s="19">
        <v>39.375</v>
      </c>
      <c r="M12" s="19">
        <v>10.45</v>
      </c>
      <c r="N12" s="19">
        <v>59.3</v>
      </c>
      <c r="O12" s="21">
        <v>724</v>
      </c>
      <c r="P12" s="21">
        <v>238.5</v>
      </c>
    </row>
    <row r="13" spans="1:16" ht="15" customHeight="1" x14ac:dyDescent="0.25">
      <c r="A13" s="8">
        <v>102</v>
      </c>
      <c r="B13" s="3" t="s">
        <v>30</v>
      </c>
      <c r="C13" s="18">
        <v>2.9593495934959346</v>
      </c>
      <c r="D13" s="18">
        <f t="shared" si="0"/>
        <v>-0.82065040650406518</v>
      </c>
      <c r="E13" s="19">
        <v>8</v>
      </c>
      <c r="F13" s="20">
        <v>45070</v>
      </c>
      <c r="G13" s="21">
        <v>131.16666666666666</v>
      </c>
      <c r="H13" s="19">
        <v>4.5</v>
      </c>
      <c r="I13" s="19">
        <v>5.5</v>
      </c>
      <c r="J13" s="22">
        <v>0</v>
      </c>
      <c r="K13" s="19">
        <v>9</v>
      </c>
      <c r="L13" s="19">
        <v>40.954999999999998</v>
      </c>
      <c r="M13" s="19">
        <v>12.95</v>
      </c>
      <c r="N13" s="19">
        <v>58.400000000000006</v>
      </c>
      <c r="O13" s="21">
        <v>735</v>
      </c>
      <c r="P13" s="21">
        <v>213.5</v>
      </c>
    </row>
    <row r="14" spans="1:16" ht="15" customHeight="1" x14ac:dyDescent="0.25">
      <c r="A14" s="51">
        <v>103</v>
      </c>
      <c r="B14" s="58" t="s">
        <v>51</v>
      </c>
      <c r="C14" s="52">
        <v>3.778455284552845</v>
      </c>
      <c r="D14" s="52">
        <f t="shared" si="0"/>
        <v>-1.544715447154843E-3</v>
      </c>
      <c r="E14" s="53">
        <v>8</v>
      </c>
      <c r="F14" s="56" t="s">
        <v>52</v>
      </c>
      <c r="G14" s="55">
        <v>115</v>
      </c>
      <c r="H14" s="53">
        <v>4.25</v>
      </c>
      <c r="I14" s="53">
        <v>6.25</v>
      </c>
      <c r="J14" s="55">
        <v>0</v>
      </c>
      <c r="K14" s="53">
        <v>9</v>
      </c>
      <c r="L14" s="53">
        <v>42.150000000000006</v>
      </c>
      <c r="M14" s="53">
        <v>11.475000000000001</v>
      </c>
      <c r="N14" s="53">
        <v>60.125</v>
      </c>
      <c r="O14" s="55">
        <f>73.2*10</f>
        <v>732</v>
      </c>
      <c r="P14" s="54">
        <v>151.25</v>
      </c>
    </row>
    <row r="15" spans="1:16" ht="15" customHeight="1" x14ac:dyDescent="0.25">
      <c r="A15" s="8">
        <v>104</v>
      </c>
      <c r="B15" s="3" t="s">
        <v>25</v>
      </c>
      <c r="C15" s="18">
        <v>5.8658536585365848</v>
      </c>
      <c r="D15" s="18">
        <f t="shared" si="0"/>
        <v>2.085853658536585</v>
      </c>
      <c r="E15" s="19">
        <v>8</v>
      </c>
      <c r="F15" s="20">
        <v>45070</v>
      </c>
      <c r="G15" s="21">
        <v>107.16666666666667</v>
      </c>
      <c r="H15" s="19">
        <v>3.5</v>
      </c>
      <c r="I15" s="19">
        <v>5</v>
      </c>
      <c r="J15" s="22">
        <v>0</v>
      </c>
      <c r="K15" s="19">
        <v>9</v>
      </c>
      <c r="L15" s="19">
        <v>39.034999999999997</v>
      </c>
      <c r="M15" s="19">
        <v>9.9</v>
      </c>
      <c r="N15" s="19">
        <v>59.8</v>
      </c>
      <c r="O15" s="21">
        <v>743.5</v>
      </c>
      <c r="P15" s="21">
        <v>279</v>
      </c>
    </row>
    <row r="16" spans="1:16" ht="15" customHeight="1" x14ac:dyDescent="0.25">
      <c r="A16" s="8">
        <v>105</v>
      </c>
      <c r="B16" s="3" t="s">
        <v>26</v>
      </c>
      <c r="C16" s="18">
        <v>5.1016260162601617</v>
      </c>
      <c r="D16" s="18">
        <f t="shared" si="0"/>
        <v>1.3216260162601619</v>
      </c>
      <c r="E16" s="19">
        <v>8</v>
      </c>
      <c r="F16" s="20">
        <v>45070</v>
      </c>
      <c r="G16" s="21">
        <v>112</v>
      </c>
      <c r="H16" s="19">
        <v>4</v>
      </c>
      <c r="I16" s="19">
        <v>4</v>
      </c>
      <c r="J16" s="22">
        <v>0</v>
      </c>
      <c r="K16" s="19">
        <v>9</v>
      </c>
      <c r="L16" s="19">
        <v>38.86</v>
      </c>
      <c r="M16" s="19">
        <v>10.899999999999999</v>
      </c>
      <c r="N16" s="19">
        <v>60</v>
      </c>
      <c r="O16" s="21">
        <v>728.00000000000011</v>
      </c>
      <c r="P16" s="21">
        <v>188.5</v>
      </c>
    </row>
    <row r="17" spans="1:16" ht="15" customHeight="1" x14ac:dyDescent="0.25">
      <c r="A17" s="8">
        <v>106</v>
      </c>
      <c r="B17" s="7" t="s">
        <v>29</v>
      </c>
      <c r="C17" s="18">
        <v>3.1097560975609753</v>
      </c>
      <c r="D17" s="18">
        <f t="shared" si="0"/>
        <v>-0.67024390243902454</v>
      </c>
      <c r="E17" s="19">
        <v>7.25</v>
      </c>
      <c r="F17" s="20">
        <v>45070</v>
      </c>
      <c r="G17" s="21">
        <v>124.66666666666667</v>
      </c>
      <c r="H17" s="19">
        <v>4.5</v>
      </c>
      <c r="I17" s="19">
        <v>5</v>
      </c>
      <c r="J17" s="22">
        <v>0</v>
      </c>
      <c r="K17" s="19">
        <v>9</v>
      </c>
      <c r="L17" s="19">
        <v>35.72</v>
      </c>
      <c r="M17" s="19">
        <v>12.65</v>
      </c>
      <c r="N17" s="19">
        <v>59</v>
      </c>
      <c r="O17" s="21">
        <v>746</v>
      </c>
      <c r="P17" s="21">
        <v>146.5</v>
      </c>
    </row>
    <row r="18" spans="1:16" ht="15" customHeight="1" x14ac:dyDescent="0.25">
      <c r="A18" s="13"/>
      <c r="B18" s="3" t="s">
        <v>36</v>
      </c>
      <c r="C18" s="18">
        <f>AVERAGE(C4:C10,C13:C14,C17)</f>
        <v>3.3290650406504056</v>
      </c>
      <c r="D18" s="18"/>
      <c r="E18" s="19">
        <v>6.875</v>
      </c>
      <c r="F18" s="19"/>
      <c r="G18" s="21">
        <v>125.63333333333333</v>
      </c>
      <c r="H18" s="19">
        <v>4.3</v>
      </c>
      <c r="I18" s="19">
        <v>5.4249999999999998</v>
      </c>
      <c r="J18" s="21">
        <v>0</v>
      </c>
      <c r="K18" s="19">
        <v>8.75</v>
      </c>
      <c r="L18" s="19">
        <v>42.192250000000001</v>
      </c>
      <c r="M18" s="19">
        <v>11.8</v>
      </c>
      <c r="N18" s="19">
        <v>60.017499999999998</v>
      </c>
      <c r="O18" s="21">
        <v>724.91666666666674</v>
      </c>
      <c r="P18" s="21">
        <v>157.94999999999999</v>
      </c>
    </row>
    <row r="19" spans="1:16" ht="15" customHeight="1" x14ac:dyDescent="0.25">
      <c r="A19" s="13"/>
      <c r="B19" s="3" t="s">
        <v>37</v>
      </c>
      <c r="C19" s="18">
        <v>4.7088414634146334</v>
      </c>
      <c r="D19" s="18"/>
      <c r="E19" s="19">
        <v>7.0625</v>
      </c>
      <c r="F19" s="19"/>
      <c r="G19" s="21">
        <v>104.52083333333334</v>
      </c>
      <c r="H19" s="19">
        <v>3.4375</v>
      </c>
      <c r="I19" s="19">
        <v>4.375</v>
      </c>
      <c r="J19" s="21">
        <v>0</v>
      </c>
      <c r="K19" s="19">
        <v>9</v>
      </c>
      <c r="L19" s="19">
        <v>40.504374999999996</v>
      </c>
      <c r="M19" s="19">
        <v>10.737500000000001</v>
      </c>
      <c r="N19" s="19">
        <v>59.46875</v>
      </c>
      <c r="O19" s="21">
        <v>718.75</v>
      </c>
      <c r="P19" s="21">
        <v>235.375</v>
      </c>
    </row>
    <row r="20" spans="1:16" ht="15" customHeight="1" x14ac:dyDescent="0.25">
      <c r="A20" s="13"/>
      <c r="B20" s="3" t="s">
        <v>38</v>
      </c>
      <c r="C20" s="18">
        <v>3.7100271002710019</v>
      </c>
      <c r="D20" s="18"/>
      <c r="E20" s="19">
        <v>6.9285714285714288</v>
      </c>
      <c r="F20" s="19"/>
      <c r="G20" s="21">
        <v>119.60119047619047</v>
      </c>
      <c r="H20" s="19">
        <v>4.0535714285714288</v>
      </c>
      <c r="I20" s="19">
        <v>5.125</v>
      </c>
      <c r="J20" s="21">
        <v>0</v>
      </c>
      <c r="K20" s="19">
        <v>8.8214285714285712</v>
      </c>
      <c r="L20" s="19">
        <v>41.709999999999994</v>
      </c>
      <c r="M20" s="19">
        <v>11.496428571428572</v>
      </c>
      <c r="N20" s="19">
        <v>59.860714285714273</v>
      </c>
      <c r="O20" s="21">
        <v>723.15476190476193</v>
      </c>
      <c r="P20" s="21">
        <v>180.07142857142858</v>
      </c>
    </row>
    <row r="21" spans="1:16" x14ac:dyDescent="0.25">
      <c r="A21" s="77"/>
      <c r="B21" s="77"/>
      <c r="C21" s="78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</row>
  </sheetData>
  <sortState xmlns:xlrd2="http://schemas.microsoft.com/office/spreadsheetml/2017/richdata2" ref="A4:P17">
    <sortCondition ref="A4:A17"/>
  </sortState>
  <mergeCells count="1">
    <mergeCell ref="A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D9A9-714C-4532-BA76-B2CDF01F3842}">
  <dimension ref="A1:Q45"/>
  <sheetViews>
    <sheetView topLeftCell="A20" workbookViewId="0">
      <selection activeCell="P44" sqref="P44:Q44"/>
    </sheetView>
  </sheetViews>
  <sheetFormatPr defaultRowHeight="15" x14ac:dyDescent="0.25"/>
  <cols>
    <col min="1" max="1" width="5.5703125" customWidth="1"/>
    <col min="2" max="2" width="13.28515625" customWidth="1"/>
    <col min="3" max="5" width="7.140625" customWidth="1"/>
    <col min="6" max="6" width="5.28515625" customWidth="1"/>
    <col min="7" max="7" width="10.5703125" style="5" customWidth="1"/>
    <col min="8" max="17" width="7.140625" customWidth="1"/>
  </cols>
  <sheetData>
    <row r="1" spans="1:17" ht="15.75" x14ac:dyDescent="0.25">
      <c r="P1" s="10" t="s">
        <v>61</v>
      </c>
    </row>
    <row r="2" spans="1:17" ht="18.75" x14ac:dyDescent="0.3">
      <c r="A2" s="75" t="s">
        <v>64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ht="86.25" customHeight="1" x14ac:dyDescent="0.25">
      <c r="A3" s="1" t="s">
        <v>0</v>
      </c>
      <c r="B3" s="30" t="s">
        <v>59</v>
      </c>
      <c r="C3" s="17" t="s">
        <v>8</v>
      </c>
      <c r="D3" s="62" t="s">
        <v>10</v>
      </c>
      <c r="E3" s="62" t="s">
        <v>53</v>
      </c>
      <c r="F3" s="14" t="s">
        <v>1</v>
      </c>
      <c r="G3" s="14" t="s">
        <v>2</v>
      </c>
      <c r="H3" s="15" t="s">
        <v>6</v>
      </c>
      <c r="I3" s="15" t="s">
        <v>3</v>
      </c>
      <c r="J3" s="15" t="s">
        <v>4</v>
      </c>
      <c r="K3" s="16" t="s">
        <v>5</v>
      </c>
      <c r="L3" s="16" t="s">
        <v>7</v>
      </c>
      <c r="M3" s="14" t="s">
        <v>9</v>
      </c>
      <c r="N3" s="14" t="s">
        <v>12</v>
      </c>
      <c r="O3" s="14" t="s">
        <v>13</v>
      </c>
      <c r="P3" s="14" t="s">
        <v>14</v>
      </c>
      <c r="Q3" s="14" t="s">
        <v>11</v>
      </c>
    </row>
    <row r="4" spans="1:17" ht="15" customHeight="1" x14ac:dyDescent="0.25">
      <c r="A4" s="37">
        <v>107</v>
      </c>
      <c r="B4" s="48" t="s">
        <v>16</v>
      </c>
      <c r="C4" s="18">
        <v>3.5813008130081299</v>
      </c>
      <c r="D4" s="18">
        <f>C4-3.5</f>
        <v>8.1300813008129857E-2</v>
      </c>
      <c r="E4" s="18">
        <f>C4-3.64</f>
        <v>-5.8699186991870267E-2</v>
      </c>
      <c r="F4" s="19">
        <v>7.75</v>
      </c>
      <c r="G4" s="20">
        <v>45069</v>
      </c>
      <c r="H4" s="21">
        <v>126.83333333333333</v>
      </c>
      <c r="I4" s="19">
        <v>4.5</v>
      </c>
      <c r="J4" s="19">
        <v>5</v>
      </c>
      <c r="K4" s="22">
        <v>0</v>
      </c>
      <c r="L4" s="19">
        <v>7.5</v>
      </c>
      <c r="M4" s="19">
        <v>42.18</v>
      </c>
      <c r="N4" s="19">
        <v>12.35</v>
      </c>
      <c r="O4" s="19">
        <v>59.1</v>
      </c>
      <c r="P4" s="21">
        <v>725</v>
      </c>
      <c r="Q4" s="21">
        <v>176.5</v>
      </c>
    </row>
    <row r="5" spans="1:17" ht="15" customHeight="1" x14ac:dyDescent="0.25">
      <c r="A5" s="37">
        <v>108</v>
      </c>
      <c r="B5" s="49" t="s">
        <v>20</v>
      </c>
      <c r="C5" s="18">
        <v>3.1178861788617884</v>
      </c>
      <c r="D5" s="18">
        <f t="shared" ref="D5:D40" si="0">C5-3.5</f>
        <v>-0.38211382113821157</v>
      </c>
      <c r="E5" s="18">
        <f t="shared" ref="E5:E15" si="1">C5-3.64</f>
        <v>-0.5221138211382117</v>
      </c>
      <c r="F5" s="19">
        <v>7.75</v>
      </c>
      <c r="G5" s="20">
        <v>45069</v>
      </c>
      <c r="H5" s="21">
        <v>118</v>
      </c>
      <c r="I5" s="19">
        <v>5</v>
      </c>
      <c r="J5" s="19">
        <v>5</v>
      </c>
      <c r="K5" s="22">
        <v>0</v>
      </c>
      <c r="L5" s="19">
        <v>8</v>
      </c>
      <c r="M5" s="19">
        <v>39.39</v>
      </c>
      <c r="N5" s="19">
        <v>12.5</v>
      </c>
      <c r="O5" s="19">
        <v>58.75</v>
      </c>
      <c r="P5" s="21">
        <v>744</v>
      </c>
      <c r="Q5" s="21">
        <v>238.5</v>
      </c>
    </row>
    <row r="6" spans="1:17" ht="15" customHeight="1" x14ac:dyDescent="0.25">
      <c r="A6" s="37">
        <v>109</v>
      </c>
      <c r="B6" s="49" t="s">
        <v>19</v>
      </c>
      <c r="C6" s="18">
        <v>3.3536585365853657</v>
      </c>
      <c r="D6" s="18">
        <f t="shared" si="0"/>
        <v>-0.14634146341463428</v>
      </c>
      <c r="E6" s="18">
        <f t="shared" si="1"/>
        <v>-0.2863414634146344</v>
      </c>
      <c r="F6" s="19">
        <v>7.5</v>
      </c>
      <c r="G6" s="20">
        <v>45070</v>
      </c>
      <c r="H6" s="21">
        <v>119.5</v>
      </c>
      <c r="I6" s="19">
        <v>5</v>
      </c>
      <c r="J6" s="19">
        <v>4.5</v>
      </c>
      <c r="K6" s="22">
        <v>0</v>
      </c>
      <c r="L6" s="19">
        <v>8</v>
      </c>
      <c r="M6" s="19">
        <v>39.825000000000003</v>
      </c>
      <c r="N6" s="19">
        <v>11.7</v>
      </c>
      <c r="O6" s="19">
        <v>59.6</v>
      </c>
      <c r="P6" s="21">
        <v>735.5</v>
      </c>
      <c r="Q6" s="21">
        <v>187</v>
      </c>
    </row>
    <row r="7" spans="1:17" ht="15" customHeight="1" x14ac:dyDescent="0.25">
      <c r="A7" s="37">
        <v>110</v>
      </c>
      <c r="B7" s="49" t="s">
        <v>17</v>
      </c>
      <c r="C7" s="18">
        <v>3.7804878048780481</v>
      </c>
      <c r="D7" s="18">
        <f t="shared" si="0"/>
        <v>0.28048780487804814</v>
      </c>
      <c r="E7" s="18">
        <f t="shared" si="1"/>
        <v>0.14048780487804802</v>
      </c>
      <c r="F7" s="19">
        <v>7.5</v>
      </c>
      <c r="G7" s="20">
        <v>45070</v>
      </c>
      <c r="H7" s="21">
        <v>122.83333333333333</v>
      </c>
      <c r="I7" s="19">
        <v>5</v>
      </c>
      <c r="J7" s="19">
        <v>4.5</v>
      </c>
      <c r="K7" s="22">
        <v>0</v>
      </c>
      <c r="L7" s="19">
        <v>8.5</v>
      </c>
      <c r="M7" s="19">
        <v>40.989999999999995</v>
      </c>
      <c r="N7" s="19">
        <v>11.95</v>
      </c>
      <c r="O7" s="19">
        <v>59.2</v>
      </c>
      <c r="P7" s="21">
        <v>733.00000000000011</v>
      </c>
      <c r="Q7" s="21">
        <v>132.5</v>
      </c>
    </row>
    <row r="8" spans="1:17" ht="15" customHeight="1" x14ac:dyDescent="0.25">
      <c r="A8" s="37">
        <v>111</v>
      </c>
      <c r="B8" s="49" t="s">
        <v>18</v>
      </c>
      <c r="C8" s="18">
        <v>3.0121951219512195</v>
      </c>
      <c r="D8" s="18">
        <f t="shared" si="0"/>
        <v>-0.48780487804878048</v>
      </c>
      <c r="E8" s="18">
        <f t="shared" si="1"/>
        <v>-0.6278048780487806</v>
      </c>
      <c r="F8" s="19">
        <v>7</v>
      </c>
      <c r="G8" s="20">
        <v>45070</v>
      </c>
      <c r="H8" s="21">
        <v>119.83333333333333</v>
      </c>
      <c r="I8" s="19">
        <v>4</v>
      </c>
      <c r="J8" s="19">
        <v>4.5</v>
      </c>
      <c r="K8" s="22">
        <v>0</v>
      </c>
      <c r="L8" s="19">
        <v>9</v>
      </c>
      <c r="M8" s="19">
        <v>39.325000000000003</v>
      </c>
      <c r="N8" s="19">
        <v>12.95</v>
      </c>
      <c r="O8" s="19">
        <v>58.95</v>
      </c>
      <c r="P8" s="21">
        <v>726</v>
      </c>
      <c r="Q8" s="21">
        <v>140</v>
      </c>
    </row>
    <row r="9" spans="1:17" ht="15" customHeight="1" x14ac:dyDescent="0.25">
      <c r="A9" s="37">
        <v>112</v>
      </c>
      <c r="B9" s="49" t="s">
        <v>21</v>
      </c>
      <c r="C9" s="18">
        <v>2.845528455284553</v>
      </c>
      <c r="D9" s="18">
        <f t="shared" si="0"/>
        <v>-0.654471544715447</v>
      </c>
      <c r="E9" s="18">
        <f t="shared" si="1"/>
        <v>-0.79447154471544712</v>
      </c>
      <c r="F9" s="19">
        <v>7</v>
      </c>
      <c r="G9" s="20">
        <v>45070</v>
      </c>
      <c r="H9" s="21">
        <v>118</v>
      </c>
      <c r="I9" s="19">
        <v>5</v>
      </c>
      <c r="J9" s="19">
        <v>4.5</v>
      </c>
      <c r="K9" s="22">
        <v>0</v>
      </c>
      <c r="L9" s="19">
        <v>7.5</v>
      </c>
      <c r="M9" s="19">
        <v>39.504999999999995</v>
      </c>
      <c r="N9" s="19">
        <v>12.649999999999999</v>
      </c>
      <c r="O9" s="19">
        <v>58.8</v>
      </c>
      <c r="P9" s="21">
        <v>730.50000000000011</v>
      </c>
      <c r="Q9" s="21">
        <v>180.5</v>
      </c>
    </row>
    <row r="10" spans="1:17" ht="15" customHeight="1" x14ac:dyDescent="0.25">
      <c r="A10" s="51">
        <v>113</v>
      </c>
      <c r="B10" s="51" t="s">
        <v>43</v>
      </c>
      <c r="C10" s="52">
        <v>3.6382113821138211</v>
      </c>
      <c r="D10" s="52">
        <f t="shared" si="0"/>
        <v>0.13821138211382111</v>
      </c>
      <c r="E10" s="52">
        <f t="shared" si="1"/>
        <v>-1.7886178861790114E-3</v>
      </c>
      <c r="F10" s="53">
        <v>8</v>
      </c>
      <c r="G10" s="57">
        <v>45069</v>
      </c>
      <c r="H10" s="54">
        <v>111.91666666666667</v>
      </c>
      <c r="I10" s="55">
        <v>4</v>
      </c>
      <c r="J10" s="55">
        <v>5</v>
      </c>
      <c r="K10" s="55">
        <v>0</v>
      </c>
      <c r="L10" s="55">
        <v>9</v>
      </c>
      <c r="M10" s="53">
        <v>40.594999999999999</v>
      </c>
      <c r="N10" s="53">
        <v>11.325000000000001</v>
      </c>
      <c r="O10" s="53">
        <v>60.275000000000006</v>
      </c>
      <c r="P10" s="54">
        <f>73.6*10</f>
        <v>736</v>
      </c>
      <c r="Q10" s="54">
        <v>157.75</v>
      </c>
    </row>
    <row r="11" spans="1:17" ht="15" customHeight="1" x14ac:dyDescent="0.25">
      <c r="A11" s="37">
        <v>114</v>
      </c>
      <c r="B11" s="33" t="s">
        <v>15</v>
      </c>
      <c r="C11" s="18">
        <v>3.0975609756097562</v>
      </c>
      <c r="D11" s="18">
        <f t="shared" si="0"/>
        <v>-0.40243902439024382</v>
      </c>
      <c r="E11" s="18">
        <f t="shared" si="1"/>
        <v>-0.54243902439024394</v>
      </c>
      <c r="F11" s="19">
        <v>6.5</v>
      </c>
      <c r="G11" s="20">
        <v>45070</v>
      </c>
      <c r="H11" s="21">
        <v>133.83333333333334</v>
      </c>
      <c r="I11" s="19">
        <v>4</v>
      </c>
      <c r="J11" s="19">
        <v>5</v>
      </c>
      <c r="K11" s="22">
        <v>0</v>
      </c>
      <c r="L11" s="19">
        <v>7.5</v>
      </c>
      <c r="M11" s="19">
        <v>40.700000000000003</v>
      </c>
      <c r="N11" s="19">
        <v>12.45</v>
      </c>
      <c r="O11" s="19">
        <v>59.85</v>
      </c>
      <c r="P11" s="21">
        <v>747.5</v>
      </c>
      <c r="Q11" s="21">
        <v>143.5</v>
      </c>
    </row>
    <row r="12" spans="1:17" ht="15" customHeight="1" x14ac:dyDescent="0.25">
      <c r="A12" s="37">
        <v>115</v>
      </c>
      <c r="B12" s="36">
        <v>2001</v>
      </c>
      <c r="C12" s="18">
        <v>4.0081300813008127</v>
      </c>
      <c r="D12" s="18">
        <f t="shared" si="0"/>
        <v>0.50813008130081272</v>
      </c>
      <c r="E12" s="18">
        <f t="shared" si="1"/>
        <v>0.36813008130081259</v>
      </c>
      <c r="F12" s="19">
        <v>7.75</v>
      </c>
      <c r="G12" s="20">
        <v>45069</v>
      </c>
      <c r="H12" s="21">
        <v>120</v>
      </c>
      <c r="I12" s="19">
        <v>3.5</v>
      </c>
      <c r="J12" s="19">
        <v>5</v>
      </c>
      <c r="K12" s="22">
        <v>0</v>
      </c>
      <c r="L12" s="19">
        <v>8</v>
      </c>
      <c r="M12" s="19">
        <v>41.83</v>
      </c>
      <c r="N12" s="19">
        <v>11.7</v>
      </c>
      <c r="O12" s="19">
        <v>60.05</v>
      </c>
      <c r="P12" s="21">
        <v>743</v>
      </c>
      <c r="Q12" s="21">
        <v>167.5</v>
      </c>
    </row>
    <row r="13" spans="1:17" ht="15" customHeight="1" x14ac:dyDescent="0.25">
      <c r="A13" s="37">
        <v>116</v>
      </c>
      <c r="B13" s="36">
        <v>2002</v>
      </c>
      <c r="C13" s="18">
        <v>4.0975609756097553</v>
      </c>
      <c r="D13" s="18">
        <f t="shared" si="0"/>
        <v>0.5975609756097553</v>
      </c>
      <c r="E13" s="18">
        <f t="shared" si="1"/>
        <v>0.45756097560975517</v>
      </c>
      <c r="F13" s="19">
        <v>8.5</v>
      </c>
      <c r="G13" s="20">
        <v>45069</v>
      </c>
      <c r="H13" s="21">
        <v>126.33333333333333</v>
      </c>
      <c r="I13" s="19">
        <v>3.5</v>
      </c>
      <c r="J13" s="19">
        <v>5.5</v>
      </c>
      <c r="K13" s="22">
        <v>0</v>
      </c>
      <c r="L13" s="19">
        <v>8</v>
      </c>
      <c r="M13" s="19">
        <v>39.450000000000003</v>
      </c>
      <c r="N13" s="19">
        <v>12.149999999999999</v>
      </c>
      <c r="O13" s="19">
        <v>58.75</v>
      </c>
      <c r="P13" s="21">
        <v>715.5</v>
      </c>
      <c r="Q13" s="21">
        <v>179.5</v>
      </c>
    </row>
    <row r="14" spans="1:17" ht="15" customHeight="1" x14ac:dyDescent="0.25">
      <c r="A14" s="37">
        <v>117</v>
      </c>
      <c r="B14" s="36">
        <v>2003</v>
      </c>
      <c r="C14" s="18">
        <v>2.2967479674796745</v>
      </c>
      <c r="D14" s="18">
        <f t="shared" si="0"/>
        <v>-1.2032520325203255</v>
      </c>
      <c r="E14" s="18">
        <f t="shared" si="1"/>
        <v>-1.3432520325203257</v>
      </c>
      <c r="F14" s="19">
        <v>7</v>
      </c>
      <c r="G14" s="20">
        <v>45070</v>
      </c>
      <c r="H14" s="21">
        <v>123.5</v>
      </c>
      <c r="I14" s="19">
        <v>4.5</v>
      </c>
      <c r="J14" s="19">
        <v>4.5</v>
      </c>
      <c r="K14" s="22">
        <v>0</v>
      </c>
      <c r="L14" s="19">
        <v>9</v>
      </c>
      <c r="M14" s="19">
        <v>41.894999999999996</v>
      </c>
      <c r="N14" s="19">
        <v>12.75</v>
      </c>
      <c r="O14" s="19">
        <v>58.9</v>
      </c>
      <c r="P14" s="21">
        <v>729.49999999999989</v>
      </c>
      <c r="Q14" s="21">
        <v>152.5</v>
      </c>
    </row>
    <row r="15" spans="1:17" ht="15" customHeight="1" x14ac:dyDescent="0.25">
      <c r="A15" s="37">
        <v>118</v>
      </c>
      <c r="B15" s="36">
        <v>2004</v>
      </c>
      <c r="C15" s="18">
        <v>3.6991869918699187</v>
      </c>
      <c r="D15" s="18">
        <f t="shared" si="0"/>
        <v>0.19918699186991873</v>
      </c>
      <c r="E15" s="18">
        <f t="shared" si="1"/>
        <v>5.9186991869918604E-2</v>
      </c>
      <c r="F15" s="19">
        <v>7.5</v>
      </c>
      <c r="G15" s="20">
        <v>45070</v>
      </c>
      <c r="H15" s="21">
        <v>119.16666666666667</v>
      </c>
      <c r="I15" s="19">
        <v>4.5</v>
      </c>
      <c r="J15" s="19">
        <v>5.5</v>
      </c>
      <c r="K15" s="22">
        <v>0</v>
      </c>
      <c r="L15" s="19">
        <v>9</v>
      </c>
      <c r="M15" s="19">
        <v>40.465000000000003</v>
      </c>
      <c r="N15" s="19">
        <v>12.7</v>
      </c>
      <c r="O15" s="19">
        <v>58.45</v>
      </c>
      <c r="P15" s="21">
        <v>713.5</v>
      </c>
      <c r="Q15" s="21">
        <v>182.5</v>
      </c>
    </row>
    <row r="16" spans="1:17" ht="15" customHeight="1" x14ac:dyDescent="0.25">
      <c r="A16" s="37">
        <v>119</v>
      </c>
      <c r="B16" s="36">
        <v>2005</v>
      </c>
      <c r="C16" s="18">
        <v>4.1504065040650415</v>
      </c>
      <c r="D16" s="18">
        <f t="shared" si="0"/>
        <v>0.65040650406504152</v>
      </c>
      <c r="E16" s="18">
        <f>C16-3.36</f>
        <v>0.79040650406504165</v>
      </c>
      <c r="F16" s="19">
        <v>7.5</v>
      </c>
      <c r="G16" s="20">
        <v>45070</v>
      </c>
      <c r="H16" s="21">
        <v>121.33333333333333</v>
      </c>
      <c r="I16" s="19">
        <v>4</v>
      </c>
      <c r="J16" s="19">
        <v>5</v>
      </c>
      <c r="K16" s="22">
        <v>0</v>
      </c>
      <c r="L16" s="19">
        <v>9</v>
      </c>
      <c r="M16" s="19">
        <v>38.414999999999999</v>
      </c>
      <c r="N16" s="19">
        <v>12.25</v>
      </c>
      <c r="O16" s="19">
        <v>59</v>
      </c>
      <c r="P16" s="21">
        <v>744.49999999999989</v>
      </c>
      <c r="Q16" s="21">
        <v>194</v>
      </c>
    </row>
    <row r="17" spans="1:17" ht="15" customHeight="1" x14ac:dyDescent="0.25">
      <c r="A17" s="37">
        <v>120</v>
      </c>
      <c r="B17" s="37">
        <v>2006</v>
      </c>
      <c r="C17" s="18">
        <v>3.4430894308943087</v>
      </c>
      <c r="D17" s="18">
        <f t="shared" si="0"/>
        <v>-5.6910569105691255E-2</v>
      </c>
      <c r="E17" s="18">
        <f t="shared" ref="E17:E40" si="2">C17-3.36</f>
        <v>8.3089430894308869E-2</v>
      </c>
      <c r="F17" s="19">
        <v>6.5</v>
      </c>
      <c r="G17" s="20">
        <v>45070</v>
      </c>
      <c r="H17" s="21">
        <v>131.16666666666666</v>
      </c>
      <c r="I17" s="19">
        <v>3.5</v>
      </c>
      <c r="J17" s="19">
        <v>5.5</v>
      </c>
      <c r="K17" s="22">
        <v>0</v>
      </c>
      <c r="L17" s="19">
        <v>9</v>
      </c>
      <c r="M17" s="19">
        <v>39.984999999999999</v>
      </c>
      <c r="N17" s="19">
        <v>11.95</v>
      </c>
      <c r="O17" s="19">
        <v>59.75</v>
      </c>
      <c r="P17" s="21">
        <v>734</v>
      </c>
      <c r="Q17" s="21">
        <v>100.5</v>
      </c>
    </row>
    <row r="18" spans="1:17" ht="15" customHeight="1" x14ac:dyDescent="0.25">
      <c r="A18" s="37">
        <v>121</v>
      </c>
      <c r="B18" s="37">
        <v>2007</v>
      </c>
      <c r="C18" s="18">
        <v>4.3577235772357721</v>
      </c>
      <c r="D18" s="18">
        <f t="shared" si="0"/>
        <v>0.85772357723577208</v>
      </c>
      <c r="E18" s="18">
        <f t="shared" si="2"/>
        <v>0.99772357723577221</v>
      </c>
      <c r="F18" s="19">
        <v>7.5</v>
      </c>
      <c r="G18" s="20">
        <v>45070</v>
      </c>
      <c r="H18" s="21">
        <v>123.5</v>
      </c>
      <c r="I18" s="19">
        <v>4</v>
      </c>
      <c r="J18" s="19">
        <v>4.5</v>
      </c>
      <c r="K18" s="22">
        <v>0</v>
      </c>
      <c r="L18" s="19">
        <v>9</v>
      </c>
      <c r="M18" s="19">
        <v>40.480000000000004</v>
      </c>
      <c r="N18" s="19">
        <v>11.35</v>
      </c>
      <c r="O18" s="19">
        <v>60</v>
      </c>
      <c r="P18" s="21">
        <v>731.5</v>
      </c>
      <c r="Q18" s="21">
        <v>148.5</v>
      </c>
    </row>
    <row r="19" spans="1:17" ht="15" customHeight="1" x14ac:dyDescent="0.25">
      <c r="A19" s="37">
        <v>122</v>
      </c>
      <c r="B19" s="37">
        <v>2008</v>
      </c>
      <c r="C19" s="18">
        <v>3.2113821138211378</v>
      </c>
      <c r="D19" s="18">
        <f t="shared" si="0"/>
        <v>-0.28861788617886219</v>
      </c>
      <c r="E19" s="18">
        <f t="shared" si="2"/>
        <v>-0.14861788617886207</v>
      </c>
      <c r="F19" s="19">
        <v>7</v>
      </c>
      <c r="G19" s="20">
        <v>45070</v>
      </c>
      <c r="H19" s="21">
        <v>119.16666666666667</v>
      </c>
      <c r="I19" s="19">
        <v>4</v>
      </c>
      <c r="J19" s="19">
        <v>4.5</v>
      </c>
      <c r="K19" s="22">
        <v>0</v>
      </c>
      <c r="L19" s="19">
        <v>8.5</v>
      </c>
      <c r="M19" s="19">
        <v>39.950000000000003</v>
      </c>
      <c r="N19" s="19">
        <v>11.5</v>
      </c>
      <c r="O19" s="19">
        <v>59.15</v>
      </c>
      <c r="P19" s="21">
        <v>709.5</v>
      </c>
      <c r="Q19" s="21">
        <v>188</v>
      </c>
    </row>
    <row r="20" spans="1:17" ht="15" customHeight="1" x14ac:dyDescent="0.25">
      <c r="A20" s="51">
        <v>123</v>
      </c>
      <c r="B20" s="51" t="s">
        <v>43</v>
      </c>
      <c r="C20" s="52">
        <v>3.3617886178861789</v>
      </c>
      <c r="D20" s="52">
        <f t="shared" si="0"/>
        <v>-0.13821138211382111</v>
      </c>
      <c r="E20" s="52">
        <f t="shared" si="2"/>
        <v>1.7886178861790114E-3</v>
      </c>
      <c r="F20" s="53">
        <v>8</v>
      </c>
      <c r="G20" s="57">
        <v>45070</v>
      </c>
      <c r="H20" s="55">
        <v>114</v>
      </c>
      <c r="I20" s="53">
        <v>4.25</v>
      </c>
      <c r="J20" s="53">
        <v>5.25</v>
      </c>
      <c r="K20" s="55">
        <v>0</v>
      </c>
      <c r="L20" s="53">
        <v>9</v>
      </c>
      <c r="M20" s="53">
        <v>42.082500000000003</v>
      </c>
      <c r="N20" s="53">
        <v>11.025</v>
      </c>
      <c r="O20" s="53">
        <v>60.525000000000006</v>
      </c>
      <c r="P20" s="54">
        <f>74.05*10</f>
        <v>740.5</v>
      </c>
      <c r="Q20" s="54">
        <v>152.75</v>
      </c>
    </row>
    <row r="21" spans="1:17" ht="15" customHeight="1" x14ac:dyDescent="0.25">
      <c r="A21" s="37">
        <v>124</v>
      </c>
      <c r="B21" s="37">
        <v>1001</v>
      </c>
      <c r="C21" s="18">
        <v>3.9227642276422761</v>
      </c>
      <c r="D21" s="18">
        <f t="shared" si="0"/>
        <v>0.42276422764227606</v>
      </c>
      <c r="E21" s="18">
        <f t="shared" si="2"/>
        <v>0.56276422764227618</v>
      </c>
      <c r="F21" s="19">
        <v>7.75</v>
      </c>
      <c r="G21" s="20">
        <v>45070</v>
      </c>
      <c r="H21" s="21">
        <v>128.66666666666666</v>
      </c>
      <c r="I21" s="19">
        <v>3.5</v>
      </c>
      <c r="J21" s="19">
        <v>5</v>
      </c>
      <c r="K21" s="22">
        <v>0</v>
      </c>
      <c r="L21" s="19">
        <v>9</v>
      </c>
      <c r="M21" s="19">
        <v>40.034999999999997</v>
      </c>
      <c r="N21" s="19">
        <v>10.55</v>
      </c>
      <c r="O21" s="19">
        <v>60.5</v>
      </c>
      <c r="P21" s="21">
        <v>743.5</v>
      </c>
      <c r="Q21" s="21">
        <v>324</v>
      </c>
    </row>
    <row r="22" spans="1:17" ht="15" customHeight="1" x14ac:dyDescent="0.25">
      <c r="A22" s="37">
        <v>125</v>
      </c>
      <c r="B22" s="37">
        <v>1008</v>
      </c>
      <c r="C22" s="18">
        <v>3.4512195121951219</v>
      </c>
      <c r="D22" s="18">
        <f t="shared" si="0"/>
        <v>-4.8780487804878092E-2</v>
      </c>
      <c r="E22" s="18">
        <f t="shared" si="2"/>
        <v>9.1219512195122032E-2</v>
      </c>
      <c r="F22" s="19">
        <v>6.75</v>
      </c>
      <c r="G22" s="20">
        <v>45070</v>
      </c>
      <c r="H22" s="21">
        <v>132.16666666666666</v>
      </c>
      <c r="I22" s="19">
        <v>3.5</v>
      </c>
      <c r="J22" s="19">
        <v>6.5</v>
      </c>
      <c r="K22" s="22">
        <v>0</v>
      </c>
      <c r="L22" s="19">
        <v>8</v>
      </c>
      <c r="M22" s="19">
        <v>39.57</v>
      </c>
      <c r="N22" s="19">
        <v>11.35</v>
      </c>
      <c r="O22" s="19">
        <v>59.6</v>
      </c>
      <c r="P22" s="21">
        <v>728.5</v>
      </c>
      <c r="Q22" s="21">
        <v>168</v>
      </c>
    </row>
    <row r="23" spans="1:17" ht="15" customHeight="1" x14ac:dyDescent="0.25">
      <c r="A23" s="37">
        <v>126</v>
      </c>
      <c r="B23" s="37">
        <v>1013</v>
      </c>
      <c r="C23" s="18">
        <v>4.9146341463414629</v>
      </c>
      <c r="D23" s="18">
        <f t="shared" si="0"/>
        <v>1.4146341463414629</v>
      </c>
      <c r="E23" s="18">
        <f t="shared" si="2"/>
        <v>1.554634146341463</v>
      </c>
      <c r="F23" s="19">
        <v>8</v>
      </c>
      <c r="G23" s="20">
        <v>45071</v>
      </c>
      <c r="H23" s="21">
        <v>142.16666666666666</v>
      </c>
      <c r="I23" s="19">
        <v>5</v>
      </c>
      <c r="J23" s="19">
        <v>6</v>
      </c>
      <c r="K23" s="22">
        <v>0</v>
      </c>
      <c r="L23" s="19">
        <v>8</v>
      </c>
      <c r="M23" s="19">
        <v>41.475000000000001</v>
      </c>
      <c r="N23" s="19">
        <v>10.15</v>
      </c>
      <c r="O23" s="19">
        <v>61.75</v>
      </c>
      <c r="P23" s="21">
        <v>741</v>
      </c>
      <c r="Q23" s="21">
        <v>130.5</v>
      </c>
    </row>
    <row r="24" spans="1:17" ht="15" customHeight="1" x14ac:dyDescent="0.25">
      <c r="A24" s="8">
        <v>127</v>
      </c>
      <c r="B24" s="8">
        <v>1102</v>
      </c>
      <c r="C24" s="18">
        <v>4.3780487804878048</v>
      </c>
      <c r="D24" s="18">
        <f t="shared" si="0"/>
        <v>0.87804878048780477</v>
      </c>
      <c r="E24" s="18">
        <f t="shared" si="2"/>
        <v>1.0180487804878049</v>
      </c>
      <c r="F24" s="19">
        <v>7.75</v>
      </c>
      <c r="G24" s="20">
        <v>45069</v>
      </c>
      <c r="H24" s="21">
        <v>128.33333333333334</v>
      </c>
      <c r="I24" s="19">
        <v>4.5</v>
      </c>
      <c r="J24" s="19">
        <v>6</v>
      </c>
      <c r="K24" s="22">
        <v>0</v>
      </c>
      <c r="L24" s="19">
        <v>8</v>
      </c>
      <c r="M24" s="19">
        <v>41.355000000000004</v>
      </c>
      <c r="N24" s="19">
        <v>10.7</v>
      </c>
      <c r="O24" s="19">
        <v>60.2</v>
      </c>
      <c r="P24" s="21">
        <v>721</v>
      </c>
      <c r="Q24" s="21">
        <v>147.5</v>
      </c>
    </row>
    <row r="25" spans="1:17" ht="15" customHeight="1" x14ac:dyDescent="0.25">
      <c r="A25" s="8">
        <v>128</v>
      </c>
      <c r="B25" s="8">
        <v>1119</v>
      </c>
      <c r="C25" s="18">
        <v>2.0203252032520327</v>
      </c>
      <c r="D25" s="18">
        <f t="shared" si="0"/>
        <v>-1.4796747967479673</v>
      </c>
      <c r="E25" s="18">
        <f t="shared" si="2"/>
        <v>-1.3396747967479672</v>
      </c>
      <c r="F25" s="19">
        <v>4.75</v>
      </c>
      <c r="G25" s="20">
        <v>45072</v>
      </c>
      <c r="H25" s="21">
        <v>125.5</v>
      </c>
      <c r="I25" s="19">
        <v>4.5</v>
      </c>
      <c r="J25" s="19">
        <v>5.5</v>
      </c>
      <c r="K25" s="22">
        <v>0</v>
      </c>
      <c r="L25" s="19">
        <v>8.5</v>
      </c>
      <c r="M25" s="19">
        <v>43.03</v>
      </c>
      <c r="N25" s="19">
        <v>12</v>
      </c>
      <c r="O25" s="19">
        <v>58.95</v>
      </c>
      <c r="P25" s="21">
        <v>696.5</v>
      </c>
      <c r="Q25" s="21">
        <v>131</v>
      </c>
    </row>
    <row r="26" spans="1:17" ht="15" customHeight="1" x14ac:dyDescent="0.25">
      <c r="A26" s="8">
        <v>129</v>
      </c>
      <c r="B26" s="8">
        <v>1207</v>
      </c>
      <c r="C26" s="18">
        <v>3.1626016260162602</v>
      </c>
      <c r="D26" s="18">
        <f t="shared" si="0"/>
        <v>-0.33739837398373984</v>
      </c>
      <c r="E26" s="18">
        <f t="shared" si="2"/>
        <v>-0.19739837398373972</v>
      </c>
      <c r="F26" s="19">
        <v>5.5</v>
      </c>
      <c r="G26" s="20">
        <v>45069</v>
      </c>
      <c r="H26" s="21">
        <v>119.66666666666667</v>
      </c>
      <c r="I26" s="19">
        <v>4.5</v>
      </c>
      <c r="J26" s="19">
        <v>6</v>
      </c>
      <c r="K26" s="22">
        <v>0</v>
      </c>
      <c r="L26" s="19">
        <v>9</v>
      </c>
      <c r="M26" s="19">
        <v>41.78</v>
      </c>
      <c r="N26" s="19">
        <v>11.2</v>
      </c>
      <c r="O26" s="19">
        <v>59.599999999999994</v>
      </c>
      <c r="P26" s="21">
        <v>724</v>
      </c>
      <c r="Q26" s="21">
        <v>165.5</v>
      </c>
    </row>
    <row r="27" spans="1:17" ht="15" customHeight="1" x14ac:dyDescent="0.25">
      <c r="A27" s="8">
        <v>130</v>
      </c>
      <c r="B27" s="8">
        <v>1301</v>
      </c>
      <c r="C27" s="18">
        <v>3.7113821138211374</v>
      </c>
      <c r="D27" s="18">
        <f t="shared" si="0"/>
        <v>0.21138211382113736</v>
      </c>
      <c r="E27" s="18">
        <f t="shared" si="2"/>
        <v>0.35138211382113749</v>
      </c>
      <c r="F27" s="19">
        <v>7.75</v>
      </c>
      <c r="G27" s="20">
        <v>45070</v>
      </c>
      <c r="H27" s="21">
        <v>124.66666666666667</v>
      </c>
      <c r="I27" s="19">
        <v>4</v>
      </c>
      <c r="J27" s="19">
        <v>5.5</v>
      </c>
      <c r="K27" s="22">
        <v>0</v>
      </c>
      <c r="L27" s="19">
        <v>8.5</v>
      </c>
      <c r="M27" s="19">
        <v>40.114999999999995</v>
      </c>
      <c r="N27" s="19">
        <v>11.75</v>
      </c>
      <c r="O27" s="19">
        <v>59.35</v>
      </c>
      <c r="P27" s="21">
        <v>743.5</v>
      </c>
      <c r="Q27" s="21">
        <v>222.5</v>
      </c>
    </row>
    <row r="28" spans="1:17" ht="15" customHeight="1" x14ac:dyDescent="0.25">
      <c r="A28" s="8">
        <v>131</v>
      </c>
      <c r="B28" s="8">
        <v>1303</v>
      </c>
      <c r="C28" s="18">
        <v>3.6422764227642279</v>
      </c>
      <c r="D28" s="18">
        <f t="shared" si="0"/>
        <v>0.14227642276422792</v>
      </c>
      <c r="E28" s="18">
        <f t="shared" si="2"/>
        <v>0.28227642276422804</v>
      </c>
      <c r="F28" s="19">
        <v>8</v>
      </c>
      <c r="G28" s="20">
        <v>45070</v>
      </c>
      <c r="H28" s="21">
        <v>140</v>
      </c>
      <c r="I28" s="19">
        <v>4</v>
      </c>
      <c r="J28" s="19">
        <v>5.5</v>
      </c>
      <c r="K28" s="22">
        <v>0</v>
      </c>
      <c r="L28" s="19">
        <v>7</v>
      </c>
      <c r="M28" s="19">
        <v>39.625</v>
      </c>
      <c r="N28" s="19">
        <v>10.8</v>
      </c>
      <c r="O28" s="19">
        <v>61.2</v>
      </c>
      <c r="P28" s="21">
        <v>725</v>
      </c>
      <c r="Q28" s="21">
        <v>104</v>
      </c>
    </row>
    <row r="29" spans="1:17" ht="15" customHeight="1" x14ac:dyDescent="0.25">
      <c r="A29" s="8">
        <v>132</v>
      </c>
      <c r="B29" s="46">
        <v>1305</v>
      </c>
      <c r="C29" s="18">
        <v>4.0406504065040654</v>
      </c>
      <c r="D29" s="18">
        <f t="shared" si="0"/>
        <v>0.54065040650406537</v>
      </c>
      <c r="E29" s="18">
        <f t="shared" si="2"/>
        <v>0.6806504065040655</v>
      </c>
      <c r="F29" s="19">
        <v>7</v>
      </c>
      <c r="G29" s="20">
        <v>45071</v>
      </c>
      <c r="H29" s="21">
        <v>121.5</v>
      </c>
      <c r="I29" s="19">
        <v>5</v>
      </c>
      <c r="J29" s="19">
        <v>5</v>
      </c>
      <c r="K29" s="22">
        <v>0</v>
      </c>
      <c r="L29" s="19">
        <v>9</v>
      </c>
      <c r="M29" s="19">
        <v>35.980000000000004</v>
      </c>
      <c r="N29" s="19">
        <v>10.55</v>
      </c>
      <c r="O29" s="19">
        <v>59.85</v>
      </c>
      <c r="P29" s="21">
        <v>734</v>
      </c>
      <c r="Q29" s="21">
        <v>206</v>
      </c>
    </row>
    <row r="30" spans="1:17" ht="15" customHeight="1" x14ac:dyDescent="0.25">
      <c r="A30" s="8">
        <v>133</v>
      </c>
      <c r="B30" s="46">
        <v>1405</v>
      </c>
      <c r="C30" s="18">
        <v>2.8902439024390243</v>
      </c>
      <c r="D30" s="18">
        <f t="shared" si="0"/>
        <v>-0.60975609756097571</v>
      </c>
      <c r="E30" s="18">
        <f t="shared" si="2"/>
        <v>-0.46975609756097558</v>
      </c>
      <c r="F30" s="19">
        <v>7.5</v>
      </c>
      <c r="G30" s="20">
        <v>45071</v>
      </c>
      <c r="H30" s="21">
        <v>120.33333333333333</v>
      </c>
      <c r="I30" s="19">
        <v>4.5</v>
      </c>
      <c r="J30" s="19">
        <v>5.5</v>
      </c>
      <c r="K30" s="22">
        <v>0</v>
      </c>
      <c r="L30" s="19">
        <v>8.5</v>
      </c>
      <c r="M30" s="19">
        <v>41.695</v>
      </c>
      <c r="N30" s="19">
        <v>10.55</v>
      </c>
      <c r="O30" s="19">
        <v>60.75</v>
      </c>
      <c r="P30" s="21">
        <v>715</v>
      </c>
      <c r="Q30" s="21">
        <v>160</v>
      </c>
    </row>
    <row r="31" spans="1:17" ht="15" customHeight="1" x14ac:dyDescent="0.25">
      <c r="A31" s="8">
        <v>134</v>
      </c>
      <c r="B31" s="46">
        <v>1903</v>
      </c>
      <c r="C31" s="18">
        <v>4.5731707317073171</v>
      </c>
      <c r="D31" s="18">
        <f t="shared" si="0"/>
        <v>1.0731707317073171</v>
      </c>
      <c r="E31" s="18">
        <f t="shared" si="2"/>
        <v>1.2131707317073173</v>
      </c>
      <c r="F31" s="19">
        <v>7</v>
      </c>
      <c r="G31" s="20">
        <v>45071</v>
      </c>
      <c r="H31" s="21">
        <v>130</v>
      </c>
      <c r="I31" s="19">
        <v>4</v>
      </c>
      <c r="J31" s="19">
        <v>6</v>
      </c>
      <c r="K31" s="22">
        <v>0</v>
      </c>
      <c r="L31" s="19">
        <v>9</v>
      </c>
      <c r="M31" s="19">
        <v>39.989999999999995</v>
      </c>
      <c r="N31" s="19">
        <v>9.8999999999999986</v>
      </c>
      <c r="O31" s="19">
        <v>61.05</v>
      </c>
      <c r="P31" s="21">
        <v>735.5</v>
      </c>
      <c r="Q31" s="21">
        <v>210.5</v>
      </c>
    </row>
    <row r="32" spans="1:17" ht="15" customHeight="1" x14ac:dyDescent="0.25">
      <c r="A32" s="8">
        <v>135</v>
      </c>
      <c r="B32" s="8">
        <v>1905</v>
      </c>
      <c r="C32" s="18">
        <v>4.4390243902439028</v>
      </c>
      <c r="D32" s="18">
        <f t="shared" si="0"/>
        <v>0.93902439024390283</v>
      </c>
      <c r="E32" s="18">
        <f t="shared" si="2"/>
        <v>1.079024390243903</v>
      </c>
      <c r="F32" s="19">
        <v>8.25</v>
      </c>
      <c r="G32" s="20">
        <v>45071</v>
      </c>
      <c r="H32" s="21">
        <v>137.83333333333334</v>
      </c>
      <c r="I32" s="19">
        <v>4.5</v>
      </c>
      <c r="J32" s="19">
        <v>5</v>
      </c>
      <c r="K32" s="22">
        <v>0</v>
      </c>
      <c r="L32" s="19">
        <v>8.5</v>
      </c>
      <c r="M32" s="19">
        <v>39.790000000000006</v>
      </c>
      <c r="N32" s="19">
        <v>10.75</v>
      </c>
      <c r="O32" s="19">
        <v>60.150000000000006</v>
      </c>
      <c r="P32" s="21">
        <v>728.5</v>
      </c>
      <c r="Q32" s="21">
        <v>131</v>
      </c>
    </row>
    <row r="33" spans="1:17" ht="15" customHeight="1" x14ac:dyDescent="0.25">
      <c r="A33" s="8">
        <v>136</v>
      </c>
      <c r="B33" s="8">
        <v>1906</v>
      </c>
      <c r="C33" s="18">
        <v>4.1504065040650415</v>
      </c>
      <c r="D33" s="18">
        <f t="shared" si="0"/>
        <v>0.65040650406504152</v>
      </c>
      <c r="E33" s="18">
        <f t="shared" si="2"/>
        <v>0.79040650406504165</v>
      </c>
      <c r="F33" s="19">
        <v>8</v>
      </c>
      <c r="G33" s="20">
        <v>45069</v>
      </c>
      <c r="H33" s="21">
        <v>129</v>
      </c>
      <c r="I33" s="19">
        <v>4.5</v>
      </c>
      <c r="J33" s="19">
        <v>5.5</v>
      </c>
      <c r="K33" s="22">
        <v>0</v>
      </c>
      <c r="L33" s="19">
        <v>8</v>
      </c>
      <c r="M33" s="19">
        <v>40.739999999999995</v>
      </c>
      <c r="N33" s="19">
        <v>10.65</v>
      </c>
      <c r="O33" s="19">
        <v>60.65</v>
      </c>
      <c r="P33" s="21">
        <v>751</v>
      </c>
      <c r="Q33" s="21">
        <v>125.5</v>
      </c>
    </row>
    <row r="34" spans="1:17" ht="15" customHeight="1" x14ac:dyDescent="0.25">
      <c r="A34" s="8">
        <v>137</v>
      </c>
      <c r="B34" s="47">
        <v>1907</v>
      </c>
      <c r="C34" s="18">
        <v>4.01219512195122</v>
      </c>
      <c r="D34" s="18">
        <f t="shared" si="0"/>
        <v>0.51219512195121997</v>
      </c>
      <c r="E34" s="18">
        <f t="shared" si="2"/>
        <v>0.65219512195122009</v>
      </c>
      <c r="F34" s="19">
        <v>8.5</v>
      </c>
      <c r="G34" s="20">
        <v>45069</v>
      </c>
      <c r="H34" s="21">
        <v>134.33333333333334</v>
      </c>
      <c r="I34" s="19">
        <v>4</v>
      </c>
      <c r="J34" s="19">
        <v>5</v>
      </c>
      <c r="K34" s="22">
        <v>0</v>
      </c>
      <c r="L34" s="19">
        <v>8</v>
      </c>
      <c r="M34" s="19">
        <v>39.114999999999995</v>
      </c>
      <c r="N34" s="19">
        <v>10.3</v>
      </c>
      <c r="O34" s="19">
        <v>61.35</v>
      </c>
      <c r="P34" s="21">
        <v>741</v>
      </c>
      <c r="Q34" s="21">
        <v>209</v>
      </c>
    </row>
    <row r="35" spans="1:17" ht="15" customHeight="1" x14ac:dyDescent="0.25">
      <c r="A35" s="8">
        <v>138</v>
      </c>
      <c r="B35" s="46">
        <v>1911</v>
      </c>
      <c r="C35" s="18">
        <v>4.0081300813008127</v>
      </c>
      <c r="D35" s="18">
        <f t="shared" si="0"/>
        <v>0.50813008130081272</v>
      </c>
      <c r="E35" s="18">
        <f t="shared" si="2"/>
        <v>0.64813008130081284</v>
      </c>
      <c r="F35" s="19">
        <v>7.25</v>
      </c>
      <c r="G35" s="20">
        <v>45070</v>
      </c>
      <c r="H35" s="21">
        <v>133.83333333333334</v>
      </c>
      <c r="I35" s="19">
        <v>4</v>
      </c>
      <c r="J35" s="19">
        <v>4.5</v>
      </c>
      <c r="K35" s="22">
        <v>0</v>
      </c>
      <c r="L35" s="19">
        <v>8</v>
      </c>
      <c r="M35" s="19">
        <v>38.299999999999997</v>
      </c>
      <c r="N35" s="19">
        <v>10.85</v>
      </c>
      <c r="O35" s="19">
        <v>60.599999999999994</v>
      </c>
      <c r="P35" s="21">
        <v>729</v>
      </c>
      <c r="Q35" s="21">
        <v>160.5</v>
      </c>
    </row>
    <row r="36" spans="1:17" ht="15" customHeight="1" x14ac:dyDescent="0.25">
      <c r="A36" s="8">
        <v>139</v>
      </c>
      <c r="B36" s="46">
        <v>1913</v>
      </c>
      <c r="C36" s="18">
        <v>2.975609756097561</v>
      </c>
      <c r="D36" s="18">
        <f t="shared" si="0"/>
        <v>-0.52439024390243905</v>
      </c>
      <c r="E36" s="18">
        <f t="shared" si="2"/>
        <v>-0.38439024390243892</v>
      </c>
      <c r="F36" s="19">
        <v>6.25</v>
      </c>
      <c r="G36" s="20">
        <v>45073</v>
      </c>
      <c r="H36" s="21">
        <v>116.66666666666667</v>
      </c>
      <c r="I36" s="19">
        <v>4.5</v>
      </c>
      <c r="J36" s="19">
        <v>4.5</v>
      </c>
      <c r="K36" s="22">
        <v>0</v>
      </c>
      <c r="L36" s="19">
        <v>8.5</v>
      </c>
      <c r="M36" s="19">
        <v>41.22</v>
      </c>
      <c r="N36" s="19">
        <v>10.899999999999999</v>
      </c>
      <c r="O36" s="19">
        <v>61.05</v>
      </c>
      <c r="P36" s="21">
        <v>714</v>
      </c>
      <c r="Q36" s="21">
        <v>173</v>
      </c>
    </row>
    <row r="37" spans="1:17" ht="15" customHeight="1" x14ac:dyDescent="0.25">
      <c r="A37" s="8">
        <v>140</v>
      </c>
      <c r="B37" s="46">
        <v>1914</v>
      </c>
      <c r="C37" s="18">
        <v>4.7479674796747968</v>
      </c>
      <c r="D37" s="18">
        <f t="shared" si="0"/>
        <v>1.2479674796747968</v>
      </c>
      <c r="E37" s="18">
        <f t="shared" si="2"/>
        <v>1.3879674796747969</v>
      </c>
      <c r="F37" s="19">
        <v>8</v>
      </c>
      <c r="G37" s="20">
        <v>45072</v>
      </c>
      <c r="H37" s="21">
        <v>117</v>
      </c>
      <c r="I37" s="19">
        <v>4</v>
      </c>
      <c r="J37" s="19">
        <v>5.5</v>
      </c>
      <c r="K37" s="22">
        <v>0</v>
      </c>
      <c r="L37" s="19">
        <v>8.5</v>
      </c>
      <c r="M37" s="19">
        <v>38.32</v>
      </c>
      <c r="N37" s="19">
        <v>9.65</v>
      </c>
      <c r="O37" s="19">
        <v>62.400000000000006</v>
      </c>
      <c r="P37" s="21">
        <v>750</v>
      </c>
      <c r="Q37" s="21">
        <v>214</v>
      </c>
    </row>
    <row r="38" spans="1:17" ht="15" customHeight="1" x14ac:dyDescent="0.25">
      <c r="A38" s="8">
        <v>141</v>
      </c>
      <c r="B38" s="46">
        <v>1916</v>
      </c>
      <c r="C38" s="18">
        <v>3.898373983739837</v>
      </c>
      <c r="D38" s="18">
        <f t="shared" si="0"/>
        <v>0.39837398373983701</v>
      </c>
      <c r="E38" s="18">
        <f t="shared" si="2"/>
        <v>0.53837398373983714</v>
      </c>
      <c r="F38" s="19">
        <v>8</v>
      </c>
      <c r="G38" s="20">
        <v>45070</v>
      </c>
      <c r="H38" s="21">
        <v>123.66666666666667</v>
      </c>
      <c r="I38" s="19">
        <v>5</v>
      </c>
      <c r="J38" s="19">
        <v>6.5</v>
      </c>
      <c r="K38" s="22">
        <v>0</v>
      </c>
      <c r="L38" s="19">
        <v>9</v>
      </c>
      <c r="M38" s="19">
        <v>35.414999999999999</v>
      </c>
      <c r="N38" s="19">
        <v>10.8</v>
      </c>
      <c r="O38" s="19">
        <v>60.8</v>
      </c>
      <c r="P38" s="21">
        <v>729.5</v>
      </c>
      <c r="Q38" s="21">
        <v>208</v>
      </c>
    </row>
    <row r="39" spans="1:17" ht="15" customHeight="1" x14ac:dyDescent="0.25">
      <c r="A39" s="8">
        <v>142</v>
      </c>
      <c r="B39" s="46">
        <v>2010</v>
      </c>
      <c r="C39" s="18">
        <v>2.98780487804878</v>
      </c>
      <c r="D39" s="18">
        <f t="shared" si="0"/>
        <v>-0.51219512195121997</v>
      </c>
      <c r="E39" s="18">
        <f t="shared" si="2"/>
        <v>-0.37219512195121984</v>
      </c>
      <c r="F39" s="19">
        <v>7</v>
      </c>
      <c r="G39" s="20">
        <v>45071</v>
      </c>
      <c r="H39" s="21">
        <v>124.5</v>
      </c>
      <c r="I39" s="19">
        <v>3.5</v>
      </c>
      <c r="J39" s="19">
        <v>6</v>
      </c>
      <c r="K39" s="22">
        <v>0</v>
      </c>
      <c r="L39" s="19">
        <v>8</v>
      </c>
      <c r="M39" s="19">
        <v>38.17</v>
      </c>
      <c r="N39" s="19">
        <v>11.7</v>
      </c>
      <c r="O39" s="19">
        <v>59.6</v>
      </c>
      <c r="P39" s="21">
        <v>723.5</v>
      </c>
      <c r="Q39" s="21">
        <v>251.5</v>
      </c>
    </row>
    <row r="40" spans="1:17" ht="15" customHeight="1" x14ac:dyDescent="0.25">
      <c r="A40" s="8">
        <v>143</v>
      </c>
      <c r="B40" s="46">
        <v>2011</v>
      </c>
      <c r="C40" s="18">
        <v>3.1260162601626016</v>
      </c>
      <c r="D40" s="18">
        <f t="shared" si="0"/>
        <v>-0.37398373983739841</v>
      </c>
      <c r="E40" s="18">
        <f t="shared" si="2"/>
        <v>-0.23398373983739829</v>
      </c>
      <c r="F40" s="19">
        <v>7</v>
      </c>
      <c r="G40" s="20">
        <v>45070</v>
      </c>
      <c r="H40" s="21">
        <v>132.33333333333334</v>
      </c>
      <c r="I40" s="19">
        <v>3.5</v>
      </c>
      <c r="J40" s="19">
        <v>6.5</v>
      </c>
      <c r="K40" s="22">
        <v>0</v>
      </c>
      <c r="L40" s="19">
        <v>9</v>
      </c>
      <c r="M40" s="19">
        <v>39.840000000000003</v>
      </c>
      <c r="N40" s="19">
        <v>11.5</v>
      </c>
      <c r="O40" s="19">
        <v>59.95</v>
      </c>
      <c r="P40" s="21">
        <v>731</v>
      </c>
      <c r="Q40" s="21">
        <v>255</v>
      </c>
    </row>
    <row r="41" spans="1:17" ht="15" customHeight="1" x14ac:dyDescent="0.25">
      <c r="B41" s="9" t="s">
        <v>23</v>
      </c>
      <c r="C41" s="18">
        <f>AVERAGE(C10,C20)</f>
        <v>3.5</v>
      </c>
      <c r="D41" s="18">
        <f>C41-3.5</f>
        <v>0</v>
      </c>
      <c r="E41" s="18"/>
      <c r="F41" s="19">
        <f>AVERAGE(F10,F20)</f>
        <v>8</v>
      </c>
      <c r="G41" s="18"/>
      <c r="H41" s="21">
        <f t="shared" ref="H41:Q41" si="3">AVERAGE(H10,H20)</f>
        <v>112.95833333333334</v>
      </c>
      <c r="I41" s="19">
        <f t="shared" si="3"/>
        <v>4.125</v>
      </c>
      <c r="J41" s="19">
        <f t="shared" si="3"/>
        <v>5.125</v>
      </c>
      <c r="K41" s="21">
        <f t="shared" si="3"/>
        <v>0</v>
      </c>
      <c r="L41" s="19">
        <f t="shared" si="3"/>
        <v>9</v>
      </c>
      <c r="M41" s="19">
        <f t="shared" si="3"/>
        <v>41.338750000000005</v>
      </c>
      <c r="N41" s="19">
        <f t="shared" si="3"/>
        <v>11.175000000000001</v>
      </c>
      <c r="O41" s="19">
        <f t="shared" si="3"/>
        <v>60.400000000000006</v>
      </c>
      <c r="P41" s="21">
        <f t="shared" si="3"/>
        <v>738.25</v>
      </c>
      <c r="Q41" s="21">
        <f t="shared" si="3"/>
        <v>155.25</v>
      </c>
    </row>
    <row r="42" spans="1:17" ht="15" customHeight="1" x14ac:dyDescent="0.25">
      <c r="A42" s="6"/>
      <c r="B42" s="37" t="s">
        <v>22</v>
      </c>
      <c r="C42" s="18">
        <f>AVERAGE(C4:C40)</f>
        <v>3.6244781366732575</v>
      </c>
      <c r="D42" s="18">
        <f>C42-C41</f>
        <v>0.12447813667325747</v>
      </c>
      <c r="E42" s="19"/>
      <c r="F42" s="19">
        <f t="shared" ref="F42:Q42" si="4">AVERAGE(F4:F40)</f>
        <v>7.3581081081081079</v>
      </c>
      <c r="G42" s="19"/>
      <c r="H42" s="21">
        <f t="shared" si="4"/>
        <v>125.16441441441444</v>
      </c>
      <c r="I42" s="19">
        <f t="shared" si="4"/>
        <v>4.2364864864864868</v>
      </c>
      <c r="J42" s="19">
        <f t="shared" si="4"/>
        <v>5.2635135135135132</v>
      </c>
      <c r="K42" s="21">
        <f t="shared" si="4"/>
        <v>0</v>
      </c>
      <c r="L42" s="19">
        <f t="shared" si="4"/>
        <v>8.4189189189189193</v>
      </c>
      <c r="M42" s="19">
        <f t="shared" si="4"/>
        <v>40.070878378378367</v>
      </c>
      <c r="N42" s="19">
        <f t="shared" si="4"/>
        <v>11.40135135135135</v>
      </c>
      <c r="O42" s="19">
        <f t="shared" si="4"/>
        <v>59.958108108108092</v>
      </c>
      <c r="P42" s="21">
        <f t="shared" si="4"/>
        <v>730.91891891891896</v>
      </c>
      <c r="Q42" s="21">
        <f t="shared" si="4"/>
        <v>176.18918918918919</v>
      </c>
    </row>
    <row r="43" spans="1:17" ht="15" customHeight="1" x14ac:dyDescent="0.25">
      <c r="A43" s="70"/>
      <c r="B43" s="50" t="s">
        <v>57</v>
      </c>
      <c r="C43" s="18">
        <f>MIN(C4:C40)</f>
        <v>2.0203252032520327</v>
      </c>
      <c r="D43" s="18">
        <f t="shared" ref="D43:Q43" si="5">MIN(D4:D40)</f>
        <v>-1.4796747967479673</v>
      </c>
      <c r="E43" s="18">
        <f t="shared" si="5"/>
        <v>-1.3432520325203257</v>
      </c>
      <c r="F43" s="19">
        <f t="shared" si="5"/>
        <v>4.75</v>
      </c>
      <c r="G43" s="20">
        <v>45069</v>
      </c>
      <c r="H43" s="21">
        <f t="shared" si="5"/>
        <v>111.91666666666667</v>
      </c>
      <c r="I43" s="18">
        <f t="shared" si="5"/>
        <v>3.5</v>
      </c>
      <c r="J43" s="18">
        <f t="shared" si="5"/>
        <v>4.5</v>
      </c>
      <c r="K43" s="21">
        <f t="shared" si="5"/>
        <v>0</v>
      </c>
      <c r="L43" s="19">
        <f t="shared" si="5"/>
        <v>7</v>
      </c>
      <c r="M43" s="19">
        <f t="shared" si="5"/>
        <v>35.414999999999999</v>
      </c>
      <c r="N43" s="19">
        <f t="shared" si="5"/>
        <v>9.65</v>
      </c>
      <c r="O43" s="19">
        <f t="shared" si="5"/>
        <v>58.45</v>
      </c>
      <c r="P43" s="21">
        <f t="shared" si="5"/>
        <v>696.5</v>
      </c>
      <c r="Q43" s="21">
        <f t="shared" si="5"/>
        <v>100.5</v>
      </c>
    </row>
    <row r="44" spans="1:17" ht="15" customHeight="1" x14ac:dyDescent="0.25">
      <c r="A44" s="22"/>
      <c r="B44" s="37" t="s">
        <v>58</v>
      </c>
      <c r="C44" s="18">
        <f>MAX(C4:C40)</f>
        <v>4.9146341463414629</v>
      </c>
      <c r="D44" s="18">
        <f t="shared" ref="D44:Q44" si="6">MAX(D4:D40)</f>
        <v>1.4146341463414629</v>
      </c>
      <c r="E44" s="18">
        <f t="shared" si="6"/>
        <v>1.554634146341463</v>
      </c>
      <c r="F44" s="19">
        <f t="shared" si="6"/>
        <v>8.5</v>
      </c>
      <c r="G44" s="20">
        <v>45073</v>
      </c>
      <c r="H44" s="21">
        <f t="shared" si="6"/>
        <v>142.16666666666666</v>
      </c>
      <c r="I44" s="19">
        <f t="shared" si="6"/>
        <v>5</v>
      </c>
      <c r="J44" s="19">
        <f t="shared" si="6"/>
        <v>6.5</v>
      </c>
      <c r="K44" s="19">
        <f t="shared" si="6"/>
        <v>0</v>
      </c>
      <c r="L44" s="19">
        <f t="shared" si="6"/>
        <v>9</v>
      </c>
      <c r="M44" s="19">
        <f t="shared" si="6"/>
        <v>43.03</v>
      </c>
      <c r="N44" s="19">
        <f t="shared" si="6"/>
        <v>12.95</v>
      </c>
      <c r="O44" s="19">
        <f t="shared" si="6"/>
        <v>62.400000000000006</v>
      </c>
      <c r="P44" s="21">
        <f t="shared" si="6"/>
        <v>751</v>
      </c>
      <c r="Q44" s="21">
        <f t="shared" si="6"/>
        <v>324</v>
      </c>
    </row>
    <row r="45" spans="1:17" ht="15" customHeight="1" x14ac:dyDescent="0.25">
      <c r="A45" s="22"/>
      <c r="B45" s="50" t="s">
        <v>66</v>
      </c>
      <c r="C45" s="18">
        <f>STDEV(C4:C40)</f>
        <v>0.6508498033048058</v>
      </c>
      <c r="D45" s="22"/>
      <c r="E45" s="18">
        <f t="shared" ref="D45:Q45" si="7">STDEV(E4:E40)</f>
        <v>0.6981330378508499</v>
      </c>
      <c r="F45" s="19">
        <f t="shared" si="7"/>
        <v>0.77625467555520677</v>
      </c>
      <c r="G45" s="22"/>
      <c r="H45" s="21">
        <f t="shared" si="7"/>
        <v>7.2677647001722887</v>
      </c>
      <c r="I45" s="19">
        <f t="shared" si="7"/>
        <v>0.50671170970953139</v>
      </c>
      <c r="J45" s="19">
        <f t="shared" si="7"/>
        <v>0.6178646751164526</v>
      </c>
      <c r="K45" s="19">
        <f t="shared" si="7"/>
        <v>0</v>
      </c>
      <c r="L45" s="19">
        <f t="shared" si="7"/>
        <v>0.55918484214764563</v>
      </c>
      <c r="M45" s="19">
        <f t="shared" si="7"/>
        <v>1.5876408747879027</v>
      </c>
      <c r="N45" s="19">
        <f t="shared" si="7"/>
        <v>0.85871645870826063</v>
      </c>
      <c r="O45" s="19">
        <f t="shared" si="7"/>
        <v>0.93695454602735218</v>
      </c>
      <c r="P45" s="21">
        <f t="shared" si="7"/>
        <v>12.117774773672986</v>
      </c>
      <c r="Q45" s="21">
        <f t="shared" si="7"/>
        <v>45.267430858692968</v>
      </c>
    </row>
  </sheetData>
  <sortState xmlns:xlrd2="http://schemas.microsoft.com/office/spreadsheetml/2017/richdata2" ref="A4:Q40">
    <sortCondition ref="A4:A40"/>
  </sortState>
  <mergeCells count="1">
    <mergeCell ref="A2:Q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8BF5A-83E5-4022-A111-2B41D46FE888}">
  <dimension ref="A1:P33"/>
  <sheetViews>
    <sheetView topLeftCell="A10" workbookViewId="0">
      <selection activeCell="J37" sqref="J37"/>
    </sheetView>
  </sheetViews>
  <sheetFormatPr defaultRowHeight="15" x14ac:dyDescent="0.25"/>
  <cols>
    <col min="1" max="1" width="6.140625" customWidth="1"/>
    <col min="2" max="2" width="13.5703125" style="29" customWidth="1"/>
    <col min="3" max="5" width="7.140625" customWidth="1"/>
    <col min="6" max="6" width="10" customWidth="1"/>
    <col min="7" max="16" width="7.140625" customWidth="1"/>
  </cols>
  <sheetData>
    <row r="1" spans="1:16" ht="15.75" x14ac:dyDescent="0.25">
      <c r="O1" s="10" t="s">
        <v>62</v>
      </c>
    </row>
    <row r="2" spans="1:16" ht="18.75" x14ac:dyDescent="0.3">
      <c r="A2" s="75" t="s">
        <v>63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28"/>
    </row>
    <row r="3" spans="1:16" ht="86.25" customHeight="1" x14ac:dyDescent="0.25">
      <c r="A3" s="14" t="s">
        <v>0</v>
      </c>
      <c r="B3" s="30" t="s">
        <v>59</v>
      </c>
      <c r="C3" s="14" t="s">
        <v>8</v>
      </c>
      <c r="D3" s="61" t="s">
        <v>10</v>
      </c>
      <c r="E3" s="14" t="s">
        <v>1</v>
      </c>
      <c r="F3" s="14" t="s">
        <v>2</v>
      </c>
      <c r="G3" s="15" t="s">
        <v>6</v>
      </c>
      <c r="H3" s="15" t="s">
        <v>39</v>
      </c>
      <c r="I3" s="15" t="s">
        <v>40</v>
      </c>
      <c r="J3" s="16" t="s">
        <v>5</v>
      </c>
      <c r="K3" s="14" t="s">
        <v>7</v>
      </c>
      <c r="L3" s="14" t="s">
        <v>9</v>
      </c>
      <c r="M3" s="14" t="s">
        <v>41</v>
      </c>
      <c r="N3" s="14" t="s">
        <v>13</v>
      </c>
      <c r="O3" s="14" t="s">
        <v>42</v>
      </c>
      <c r="P3" s="14" t="s">
        <v>11</v>
      </c>
    </row>
    <row r="4" spans="1:16" ht="15" customHeight="1" x14ac:dyDescent="0.25">
      <c r="A4" s="32">
        <v>60</v>
      </c>
      <c r="B4" s="59" t="s">
        <v>43</v>
      </c>
      <c r="C4" s="22">
        <v>2.95</v>
      </c>
      <c r="D4" s="18">
        <f>C4-3.43</f>
        <v>-0.48</v>
      </c>
      <c r="E4" s="60">
        <v>6</v>
      </c>
      <c r="F4" s="39">
        <v>45071</v>
      </c>
      <c r="G4" s="22">
        <v>113.33333333333333</v>
      </c>
      <c r="H4" s="35">
        <v>4.25</v>
      </c>
      <c r="I4" s="19">
        <v>5.25</v>
      </c>
      <c r="J4" s="22">
        <v>0</v>
      </c>
      <c r="K4" s="19">
        <v>9</v>
      </c>
      <c r="L4" s="19">
        <v>39.239999999999995</v>
      </c>
      <c r="M4" s="19">
        <v>10.95</v>
      </c>
      <c r="N4" s="22">
        <v>60.8</v>
      </c>
      <c r="O4" s="21">
        <f>73.65*10</f>
        <v>736.5</v>
      </c>
      <c r="P4" s="22">
        <v>143</v>
      </c>
    </row>
    <row r="5" spans="1:16" ht="15" customHeight="1" x14ac:dyDescent="0.25">
      <c r="A5" s="32">
        <v>61</v>
      </c>
      <c r="B5" s="33">
        <v>1012</v>
      </c>
      <c r="C5" s="22">
        <v>4.59</v>
      </c>
      <c r="D5" s="18">
        <f t="shared" ref="D5:D28" si="0">C5-3.43</f>
        <v>1.1599999999999997</v>
      </c>
      <c r="E5" s="34">
        <v>6.75</v>
      </c>
      <c r="F5" s="39">
        <v>45071</v>
      </c>
      <c r="G5" s="21">
        <v>130.5</v>
      </c>
      <c r="H5" s="35">
        <v>4.25</v>
      </c>
      <c r="I5" s="19">
        <v>4.25</v>
      </c>
      <c r="J5" s="22">
        <v>0</v>
      </c>
      <c r="K5" s="19">
        <v>8</v>
      </c>
      <c r="L5" s="19">
        <v>40.230000000000004</v>
      </c>
      <c r="M5" s="19">
        <v>9.6999999999999993</v>
      </c>
      <c r="N5" s="19">
        <v>62.1</v>
      </c>
      <c r="O5" s="21">
        <v>736.99999999999989</v>
      </c>
      <c r="P5" s="21">
        <v>184</v>
      </c>
    </row>
    <row r="6" spans="1:16" ht="15" customHeight="1" x14ac:dyDescent="0.25">
      <c r="A6" s="32">
        <v>62</v>
      </c>
      <c r="B6" s="36">
        <v>1014</v>
      </c>
      <c r="C6" s="22">
        <v>3.21</v>
      </c>
      <c r="D6" s="18">
        <f t="shared" si="0"/>
        <v>-0.2200000000000002</v>
      </c>
      <c r="E6" s="34">
        <v>6.25</v>
      </c>
      <c r="F6" s="39">
        <v>45071</v>
      </c>
      <c r="G6" s="21">
        <v>125.5</v>
      </c>
      <c r="H6" s="35">
        <v>4.25</v>
      </c>
      <c r="I6" s="19">
        <v>4.5</v>
      </c>
      <c r="J6" s="22">
        <v>0</v>
      </c>
      <c r="K6" s="19">
        <v>9</v>
      </c>
      <c r="L6" s="19">
        <v>39.104999999999997</v>
      </c>
      <c r="M6" s="19">
        <v>10.45</v>
      </c>
      <c r="N6" s="19">
        <v>61.05</v>
      </c>
      <c r="O6" s="21">
        <v>733</v>
      </c>
      <c r="P6" s="21">
        <v>194</v>
      </c>
    </row>
    <row r="7" spans="1:16" ht="15" customHeight="1" x14ac:dyDescent="0.25">
      <c r="A7" s="32">
        <v>63</v>
      </c>
      <c r="B7" s="36">
        <v>1101</v>
      </c>
      <c r="C7" s="22">
        <v>2.88</v>
      </c>
      <c r="D7" s="18">
        <f t="shared" si="0"/>
        <v>-0.55000000000000027</v>
      </c>
      <c r="E7" s="34">
        <v>6</v>
      </c>
      <c r="F7" s="39">
        <v>45070</v>
      </c>
      <c r="G7" s="21">
        <v>119.66666666666667</v>
      </c>
      <c r="H7" s="35">
        <v>4.25</v>
      </c>
      <c r="I7" s="19">
        <v>4</v>
      </c>
      <c r="J7" s="22">
        <v>0</v>
      </c>
      <c r="K7" s="19">
        <v>9</v>
      </c>
      <c r="L7" s="19">
        <v>39.28</v>
      </c>
      <c r="M7" s="19">
        <v>11.85</v>
      </c>
      <c r="N7" s="19">
        <v>58.6</v>
      </c>
      <c r="O7" s="21">
        <v>714</v>
      </c>
      <c r="P7" s="21">
        <v>223.5</v>
      </c>
    </row>
    <row r="8" spans="1:16" ht="15" customHeight="1" x14ac:dyDescent="0.25">
      <c r="A8" s="32">
        <v>64</v>
      </c>
      <c r="B8" s="36">
        <v>1105</v>
      </c>
      <c r="C8" s="22">
        <v>3.62</v>
      </c>
      <c r="D8" s="18">
        <f t="shared" si="0"/>
        <v>0.18999999999999995</v>
      </c>
      <c r="E8" s="34">
        <v>6.5</v>
      </c>
      <c r="F8" s="39">
        <v>45070</v>
      </c>
      <c r="G8" s="21">
        <v>124.5</v>
      </c>
      <c r="H8" s="35">
        <v>4.5</v>
      </c>
      <c r="I8" s="19">
        <v>4</v>
      </c>
      <c r="J8" s="22">
        <v>0</v>
      </c>
      <c r="K8" s="19">
        <v>9</v>
      </c>
      <c r="L8" s="19">
        <v>41.875</v>
      </c>
      <c r="M8" s="19">
        <v>11.25</v>
      </c>
      <c r="N8" s="19">
        <v>59.6</v>
      </c>
      <c r="O8" s="21">
        <v>736.5</v>
      </c>
      <c r="P8" s="21">
        <v>187.5</v>
      </c>
    </row>
    <row r="9" spans="1:16" ht="15" customHeight="1" x14ac:dyDescent="0.25">
      <c r="A9" s="32">
        <v>65</v>
      </c>
      <c r="B9" s="36">
        <v>1209</v>
      </c>
      <c r="C9" s="22">
        <v>4.0299999999999994</v>
      </c>
      <c r="D9" s="18">
        <f t="shared" si="0"/>
        <v>0.5999999999999992</v>
      </c>
      <c r="E9" s="34">
        <v>6.75</v>
      </c>
      <c r="F9" s="39">
        <v>45070</v>
      </c>
      <c r="G9" s="21">
        <v>128.33333333333334</v>
      </c>
      <c r="H9" s="35">
        <v>4</v>
      </c>
      <c r="I9" s="19">
        <v>5</v>
      </c>
      <c r="J9" s="22">
        <v>0</v>
      </c>
      <c r="K9" s="19">
        <v>8</v>
      </c>
      <c r="L9" s="19">
        <v>39.405000000000001</v>
      </c>
      <c r="M9" s="19">
        <v>10.35</v>
      </c>
      <c r="N9" s="19">
        <v>60</v>
      </c>
      <c r="O9" s="21">
        <v>734</v>
      </c>
      <c r="P9" s="21">
        <v>246</v>
      </c>
    </row>
    <row r="10" spans="1:16" ht="15" customHeight="1" x14ac:dyDescent="0.25">
      <c r="A10" s="32">
        <v>66</v>
      </c>
      <c r="B10" s="36">
        <v>1901</v>
      </c>
      <c r="C10" s="22">
        <v>3.58</v>
      </c>
      <c r="D10" s="18">
        <f t="shared" si="0"/>
        <v>0.14999999999999991</v>
      </c>
      <c r="E10" s="34">
        <v>7.5</v>
      </c>
      <c r="F10" s="39">
        <v>45069</v>
      </c>
      <c r="G10" s="21">
        <v>122.83333333333333</v>
      </c>
      <c r="H10" s="35">
        <v>4.25</v>
      </c>
      <c r="I10" s="19">
        <v>4.75</v>
      </c>
      <c r="J10" s="22">
        <v>0</v>
      </c>
      <c r="K10" s="19">
        <v>8</v>
      </c>
      <c r="L10" s="19">
        <v>36.155000000000001</v>
      </c>
      <c r="M10" s="19">
        <v>10.75</v>
      </c>
      <c r="N10" s="19">
        <v>60.25</v>
      </c>
      <c r="O10" s="21">
        <v>756</v>
      </c>
      <c r="P10" s="21">
        <v>172.5</v>
      </c>
    </row>
    <row r="11" spans="1:16" ht="15" customHeight="1" x14ac:dyDescent="0.25">
      <c r="A11" s="32">
        <v>67</v>
      </c>
      <c r="B11" s="36">
        <v>1902</v>
      </c>
      <c r="C11" s="22">
        <v>4.68</v>
      </c>
      <c r="D11" s="18">
        <f t="shared" si="0"/>
        <v>1.2499999999999996</v>
      </c>
      <c r="E11" s="34">
        <v>7</v>
      </c>
      <c r="F11" s="39">
        <v>45071</v>
      </c>
      <c r="G11" s="21">
        <v>124.16666666666667</v>
      </c>
      <c r="H11" s="35">
        <v>4.75</v>
      </c>
      <c r="I11" s="19">
        <v>5.5</v>
      </c>
      <c r="J11" s="22">
        <v>0</v>
      </c>
      <c r="K11" s="19">
        <v>9</v>
      </c>
      <c r="L11" s="19">
        <v>41.795000000000002</v>
      </c>
      <c r="M11" s="19">
        <v>9.5500000000000007</v>
      </c>
      <c r="N11" s="19">
        <v>61.2</v>
      </c>
      <c r="O11" s="21">
        <v>717.5</v>
      </c>
      <c r="P11" s="21">
        <v>145.5</v>
      </c>
    </row>
    <row r="12" spans="1:16" ht="15" customHeight="1" x14ac:dyDescent="0.25">
      <c r="A12" s="32">
        <v>68</v>
      </c>
      <c r="B12" s="33">
        <v>1904</v>
      </c>
      <c r="C12" s="18">
        <v>4.3</v>
      </c>
      <c r="D12" s="18">
        <f t="shared" si="0"/>
        <v>0.86999999999999966</v>
      </c>
      <c r="E12" s="34">
        <v>6.75</v>
      </c>
      <c r="F12" s="39">
        <v>45071</v>
      </c>
      <c r="G12" s="21">
        <v>119.16666666666667</v>
      </c>
      <c r="H12" s="35">
        <v>4.75</v>
      </c>
      <c r="I12" s="19">
        <v>4.75</v>
      </c>
      <c r="J12" s="22">
        <v>0</v>
      </c>
      <c r="K12" s="19">
        <v>9</v>
      </c>
      <c r="L12" s="19">
        <v>41.75</v>
      </c>
      <c r="M12" s="19">
        <v>10.850000000000001</v>
      </c>
      <c r="N12" s="19">
        <v>60.35</v>
      </c>
      <c r="O12" s="21">
        <v>733.5</v>
      </c>
      <c r="P12" s="21">
        <v>162</v>
      </c>
    </row>
    <row r="13" spans="1:16" ht="15" customHeight="1" x14ac:dyDescent="0.25">
      <c r="A13" s="32">
        <v>69</v>
      </c>
      <c r="B13" s="59" t="s">
        <v>43</v>
      </c>
      <c r="C13" s="22">
        <v>3.61</v>
      </c>
      <c r="D13" s="18">
        <f t="shared" si="0"/>
        <v>0.17999999999999972</v>
      </c>
      <c r="E13" s="34">
        <v>7.25</v>
      </c>
      <c r="F13" s="39">
        <v>45070</v>
      </c>
      <c r="G13" s="21">
        <v>113.33333333333333</v>
      </c>
      <c r="H13" s="35">
        <v>4.5</v>
      </c>
      <c r="I13" s="19">
        <v>5</v>
      </c>
      <c r="J13" s="22">
        <v>0</v>
      </c>
      <c r="K13" s="19">
        <v>9</v>
      </c>
      <c r="L13" s="19">
        <v>40.625</v>
      </c>
      <c r="M13" s="19">
        <v>10.95</v>
      </c>
      <c r="N13" s="19">
        <v>60.849999999999994</v>
      </c>
      <c r="O13" s="21">
        <f>73.65*10</f>
        <v>736.5</v>
      </c>
      <c r="P13" s="21">
        <v>166.5</v>
      </c>
    </row>
    <row r="14" spans="1:16" ht="15" customHeight="1" x14ac:dyDescent="0.25">
      <c r="A14" s="32">
        <v>70</v>
      </c>
      <c r="B14" s="33">
        <v>1908</v>
      </c>
      <c r="C14" s="22">
        <v>4.32</v>
      </c>
      <c r="D14" s="18">
        <f t="shared" si="0"/>
        <v>0.89000000000000012</v>
      </c>
      <c r="E14" s="34">
        <v>7</v>
      </c>
      <c r="F14" s="39">
        <v>45070</v>
      </c>
      <c r="G14" s="21">
        <v>121.83333333333333</v>
      </c>
      <c r="H14" s="35">
        <v>5</v>
      </c>
      <c r="I14" s="19">
        <v>6</v>
      </c>
      <c r="J14" s="22">
        <v>0</v>
      </c>
      <c r="K14" s="19">
        <v>9</v>
      </c>
      <c r="L14" s="19">
        <v>39.085000000000001</v>
      </c>
      <c r="M14" s="19">
        <v>10.100000000000001</v>
      </c>
      <c r="N14" s="19">
        <v>61.099999999999994</v>
      </c>
      <c r="O14" s="21">
        <v>719.49999999999989</v>
      </c>
      <c r="P14" s="21">
        <v>158</v>
      </c>
    </row>
    <row r="15" spans="1:16" ht="15" customHeight="1" x14ac:dyDescent="0.25">
      <c r="A15" s="32">
        <v>71</v>
      </c>
      <c r="B15" s="37">
        <v>1909</v>
      </c>
      <c r="C15" s="22">
        <v>4.26</v>
      </c>
      <c r="D15" s="18">
        <f t="shared" si="0"/>
        <v>0.82999999999999963</v>
      </c>
      <c r="E15" s="34">
        <v>8.5</v>
      </c>
      <c r="F15" s="39">
        <v>45069</v>
      </c>
      <c r="G15" s="21">
        <v>130.16666666666666</v>
      </c>
      <c r="H15" s="35">
        <v>2.5</v>
      </c>
      <c r="I15" s="19">
        <v>4</v>
      </c>
      <c r="J15" s="22">
        <v>0</v>
      </c>
      <c r="K15" s="19">
        <v>8</v>
      </c>
      <c r="L15" s="19">
        <v>40.424999999999997</v>
      </c>
      <c r="M15" s="19">
        <v>10.3</v>
      </c>
      <c r="N15" s="19">
        <v>61.15</v>
      </c>
      <c r="O15" s="21">
        <v>732.5</v>
      </c>
      <c r="P15" s="21">
        <v>147</v>
      </c>
    </row>
    <row r="16" spans="1:16" ht="15" customHeight="1" x14ac:dyDescent="0.25">
      <c r="A16" s="32">
        <v>72</v>
      </c>
      <c r="B16" s="33">
        <v>1910</v>
      </c>
      <c r="C16" s="22">
        <v>5.13</v>
      </c>
      <c r="D16" s="18">
        <f t="shared" si="0"/>
        <v>1.6999999999999997</v>
      </c>
      <c r="E16" s="34">
        <v>7.25</v>
      </c>
      <c r="F16" s="39">
        <v>45070</v>
      </c>
      <c r="G16" s="21">
        <v>132.66666666666666</v>
      </c>
      <c r="H16" s="35">
        <v>5</v>
      </c>
      <c r="I16" s="19">
        <v>5.5</v>
      </c>
      <c r="J16" s="22">
        <v>0</v>
      </c>
      <c r="K16" s="19">
        <v>8</v>
      </c>
      <c r="L16" s="19">
        <v>38.475000000000001</v>
      </c>
      <c r="M16" s="19">
        <v>10.25</v>
      </c>
      <c r="N16" s="19">
        <v>60.849999999999994</v>
      </c>
      <c r="O16" s="21">
        <v>732</v>
      </c>
      <c r="P16" s="21">
        <v>188</v>
      </c>
    </row>
    <row r="17" spans="1:16" ht="15" customHeight="1" x14ac:dyDescent="0.25">
      <c r="A17" s="32">
        <v>73</v>
      </c>
      <c r="B17" s="37">
        <v>1915</v>
      </c>
      <c r="C17" s="22">
        <v>4.29</v>
      </c>
      <c r="D17" s="18">
        <f t="shared" si="0"/>
        <v>0.85999999999999988</v>
      </c>
      <c r="E17" s="34">
        <v>7</v>
      </c>
      <c r="F17" s="39">
        <v>45069</v>
      </c>
      <c r="G17" s="21">
        <v>129.5</v>
      </c>
      <c r="H17" s="35">
        <v>4.5</v>
      </c>
      <c r="I17" s="19">
        <v>4.25</v>
      </c>
      <c r="J17" s="22">
        <v>0</v>
      </c>
      <c r="K17" s="19">
        <v>9</v>
      </c>
      <c r="L17" s="19">
        <v>42.56</v>
      </c>
      <c r="M17" s="19">
        <v>11.75</v>
      </c>
      <c r="N17" s="19">
        <v>59.5</v>
      </c>
      <c r="O17" s="21">
        <v>707</v>
      </c>
      <c r="P17" s="21">
        <v>113.5</v>
      </c>
    </row>
    <row r="18" spans="1:16" ht="15" customHeight="1" x14ac:dyDescent="0.25">
      <c r="A18" s="32">
        <v>74</v>
      </c>
      <c r="B18" s="38" t="s">
        <v>44</v>
      </c>
      <c r="C18" s="22">
        <v>4.25</v>
      </c>
      <c r="D18" s="18">
        <f t="shared" si="0"/>
        <v>0.81999999999999984</v>
      </c>
      <c r="E18" s="34">
        <v>6.25</v>
      </c>
      <c r="F18" s="39">
        <v>45071</v>
      </c>
      <c r="G18" s="21">
        <v>121.16666666666667</v>
      </c>
      <c r="H18" s="35">
        <v>4.25</v>
      </c>
      <c r="I18" s="19">
        <v>4.25</v>
      </c>
      <c r="J18" s="22">
        <v>0</v>
      </c>
      <c r="K18" s="19">
        <v>9</v>
      </c>
      <c r="L18" s="19">
        <v>40.795000000000002</v>
      </c>
      <c r="M18" s="19">
        <v>11.45</v>
      </c>
      <c r="N18" s="19">
        <v>59.8</v>
      </c>
      <c r="O18" s="21">
        <v>726.99999999999989</v>
      </c>
      <c r="P18" s="21">
        <v>150.5</v>
      </c>
    </row>
    <row r="19" spans="1:16" ht="15" customHeight="1" x14ac:dyDescent="0.25">
      <c r="A19" s="32">
        <v>75</v>
      </c>
      <c r="B19" s="37">
        <v>2101</v>
      </c>
      <c r="C19" s="22">
        <v>3.57</v>
      </c>
      <c r="D19" s="18">
        <f t="shared" si="0"/>
        <v>0.13999999999999968</v>
      </c>
      <c r="E19" s="34">
        <v>6.75</v>
      </c>
      <c r="F19" s="39">
        <v>45071</v>
      </c>
      <c r="G19" s="21">
        <v>126.33333333333333</v>
      </c>
      <c r="H19" s="35">
        <v>5</v>
      </c>
      <c r="I19" s="19">
        <v>4.25</v>
      </c>
      <c r="J19" s="22">
        <v>0</v>
      </c>
      <c r="K19" s="19">
        <v>9</v>
      </c>
      <c r="L19" s="19">
        <v>41.58</v>
      </c>
      <c r="M19" s="19">
        <v>11.25</v>
      </c>
      <c r="N19" s="19">
        <v>60</v>
      </c>
      <c r="O19" s="21">
        <v>740</v>
      </c>
      <c r="P19" s="21">
        <v>138</v>
      </c>
    </row>
    <row r="20" spans="1:16" ht="15" customHeight="1" x14ac:dyDescent="0.25">
      <c r="A20" s="32">
        <v>76</v>
      </c>
      <c r="B20" s="37">
        <v>2102</v>
      </c>
      <c r="C20" s="22">
        <v>5.26</v>
      </c>
      <c r="D20" s="18">
        <f t="shared" si="0"/>
        <v>1.8299999999999996</v>
      </c>
      <c r="E20" s="34">
        <v>7</v>
      </c>
      <c r="F20" s="39">
        <v>45071</v>
      </c>
      <c r="G20" s="21">
        <v>111.5</v>
      </c>
      <c r="H20" s="35">
        <v>4.25</v>
      </c>
      <c r="I20" s="19">
        <v>5.25</v>
      </c>
      <c r="J20" s="22">
        <v>0</v>
      </c>
      <c r="K20" s="19">
        <v>9</v>
      </c>
      <c r="L20" s="19">
        <v>39.069999999999993</v>
      </c>
      <c r="M20" s="19">
        <v>9.8000000000000007</v>
      </c>
      <c r="N20" s="19">
        <v>61.35</v>
      </c>
      <c r="O20" s="21">
        <v>733.5</v>
      </c>
      <c r="P20" s="21">
        <v>102.5</v>
      </c>
    </row>
    <row r="21" spans="1:16" ht="15" customHeight="1" x14ac:dyDescent="0.25">
      <c r="A21" s="32">
        <v>77</v>
      </c>
      <c r="B21" s="37">
        <v>2103</v>
      </c>
      <c r="C21" s="22">
        <v>3.94</v>
      </c>
      <c r="D21" s="18">
        <f t="shared" si="0"/>
        <v>0.50999999999999979</v>
      </c>
      <c r="E21" s="19">
        <v>6.5</v>
      </c>
      <c r="F21" s="39">
        <v>45070</v>
      </c>
      <c r="G21" s="21">
        <v>118.83333333333333</v>
      </c>
      <c r="H21" s="35">
        <v>4.25</v>
      </c>
      <c r="I21" s="19">
        <v>4</v>
      </c>
      <c r="J21" s="22">
        <v>0</v>
      </c>
      <c r="K21" s="19">
        <v>9</v>
      </c>
      <c r="L21" s="19">
        <v>39.870000000000005</v>
      </c>
      <c r="M21" s="19">
        <v>10.75</v>
      </c>
      <c r="N21" s="19">
        <v>60.8</v>
      </c>
      <c r="O21" s="21">
        <v>743.5</v>
      </c>
      <c r="P21" s="21">
        <v>126</v>
      </c>
    </row>
    <row r="22" spans="1:16" ht="15" customHeight="1" x14ac:dyDescent="0.25">
      <c r="A22" s="32">
        <v>78</v>
      </c>
      <c r="B22" s="59" t="s">
        <v>43</v>
      </c>
      <c r="C22" s="22">
        <v>3.74</v>
      </c>
      <c r="D22" s="18">
        <f t="shared" si="0"/>
        <v>0.31000000000000005</v>
      </c>
      <c r="E22" s="21">
        <v>7</v>
      </c>
      <c r="F22" s="39">
        <v>45070</v>
      </c>
      <c r="G22" s="22">
        <v>122.33333333333333</v>
      </c>
      <c r="H22" s="35">
        <v>5</v>
      </c>
      <c r="I22" s="19">
        <v>4</v>
      </c>
      <c r="J22" s="22">
        <v>0</v>
      </c>
      <c r="K22" s="19">
        <v>9</v>
      </c>
      <c r="L22" s="19">
        <v>41.135000000000005</v>
      </c>
      <c r="M22" s="22">
        <v>10.899999999999999</v>
      </c>
      <c r="N22" s="22">
        <v>60.9</v>
      </c>
      <c r="O22" s="22">
        <f>73.3*10</f>
        <v>733</v>
      </c>
      <c r="P22" s="22">
        <v>149</v>
      </c>
    </row>
    <row r="23" spans="1:16" ht="15" customHeight="1" x14ac:dyDescent="0.25">
      <c r="A23" s="32">
        <v>79</v>
      </c>
      <c r="B23" s="37">
        <v>2104</v>
      </c>
      <c r="C23" s="22">
        <v>4.41</v>
      </c>
      <c r="D23" s="18">
        <f t="shared" si="0"/>
        <v>0.98</v>
      </c>
      <c r="E23" s="19">
        <v>6.75</v>
      </c>
      <c r="F23" s="39">
        <v>45070</v>
      </c>
      <c r="G23" s="21">
        <v>131.16666666666666</v>
      </c>
      <c r="H23" s="35">
        <v>4.25</v>
      </c>
      <c r="I23" s="19">
        <v>4</v>
      </c>
      <c r="J23" s="22">
        <v>0</v>
      </c>
      <c r="K23" s="19">
        <v>9</v>
      </c>
      <c r="L23" s="19">
        <v>40.78</v>
      </c>
      <c r="M23" s="19">
        <v>10.75</v>
      </c>
      <c r="N23" s="19">
        <v>61.150000000000006</v>
      </c>
      <c r="O23" s="21">
        <v>744</v>
      </c>
      <c r="P23" s="21">
        <v>163.5</v>
      </c>
    </row>
    <row r="24" spans="1:16" ht="15" customHeight="1" x14ac:dyDescent="0.25">
      <c r="A24" s="32">
        <v>80</v>
      </c>
      <c r="B24" s="37">
        <v>2105</v>
      </c>
      <c r="C24" s="22">
        <v>2.6100000000000003</v>
      </c>
      <c r="D24" s="18">
        <f t="shared" si="0"/>
        <v>-0.81999999999999984</v>
      </c>
      <c r="E24" s="19">
        <v>5</v>
      </c>
      <c r="F24" s="39">
        <v>45070</v>
      </c>
      <c r="G24" s="21">
        <v>115</v>
      </c>
      <c r="H24" s="35">
        <v>4.25</v>
      </c>
      <c r="I24" s="19">
        <v>4.25</v>
      </c>
      <c r="J24" s="22">
        <v>0</v>
      </c>
      <c r="K24" s="19">
        <v>9</v>
      </c>
      <c r="L24" s="19">
        <v>40.47</v>
      </c>
      <c r="M24" s="19">
        <v>12.7</v>
      </c>
      <c r="N24" s="19">
        <v>58.6</v>
      </c>
      <c r="O24" s="21">
        <v>705</v>
      </c>
      <c r="P24" s="21">
        <v>121.5</v>
      </c>
    </row>
    <row r="25" spans="1:16" ht="15" customHeight="1" x14ac:dyDescent="0.25">
      <c r="A25" s="32">
        <v>81</v>
      </c>
      <c r="B25" s="37">
        <v>2106</v>
      </c>
      <c r="C25" s="22">
        <v>4.32</v>
      </c>
      <c r="D25" s="18">
        <f t="shared" si="0"/>
        <v>0.89000000000000012</v>
      </c>
      <c r="E25" s="19">
        <v>5.5</v>
      </c>
      <c r="F25" s="39">
        <v>45072</v>
      </c>
      <c r="G25" s="21">
        <v>117.16666666666667</v>
      </c>
      <c r="H25" s="35">
        <v>4.25</v>
      </c>
      <c r="I25" s="19">
        <v>5.25</v>
      </c>
      <c r="J25" s="22">
        <v>0</v>
      </c>
      <c r="K25" s="19">
        <v>9</v>
      </c>
      <c r="L25" s="19">
        <v>37.880000000000003</v>
      </c>
      <c r="M25" s="19">
        <v>11.15</v>
      </c>
      <c r="N25" s="19">
        <v>59.849999999999994</v>
      </c>
      <c r="O25" s="21">
        <v>733</v>
      </c>
      <c r="P25" s="21">
        <v>134</v>
      </c>
    </row>
    <row r="26" spans="1:16" ht="15" customHeight="1" x14ac:dyDescent="0.25">
      <c r="A26" s="32">
        <v>82</v>
      </c>
      <c r="B26" s="37">
        <v>2107</v>
      </c>
      <c r="C26" s="22">
        <v>4.4800000000000013</v>
      </c>
      <c r="D26" s="18">
        <f t="shared" si="0"/>
        <v>1.0500000000000012</v>
      </c>
      <c r="E26" s="19">
        <v>6.25</v>
      </c>
      <c r="F26" s="39">
        <v>45069</v>
      </c>
      <c r="G26" s="21">
        <v>116.33333333333333</v>
      </c>
      <c r="H26" s="35">
        <v>4.25</v>
      </c>
      <c r="I26" s="19">
        <v>5</v>
      </c>
      <c r="J26" s="22">
        <v>0</v>
      </c>
      <c r="K26" s="19">
        <v>9</v>
      </c>
      <c r="L26" s="19">
        <v>40.254999999999995</v>
      </c>
      <c r="M26" s="19">
        <v>11.600000000000001</v>
      </c>
      <c r="N26" s="19">
        <v>59.7</v>
      </c>
      <c r="O26" s="21">
        <v>735</v>
      </c>
      <c r="P26" s="21">
        <v>181</v>
      </c>
    </row>
    <row r="27" spans="1:16" ht="15" customHeight="1" x14ac:dyDescent="0.25">
      <c r="A27" s="32">
        <v>83</v>
      </c>
      <c r="B27" s="37">
        <v>2108</v>
      </c>
      <c r="C27" s="40">
        <v>4.38</v>
      </c>
      <c r="D27" s="18">
        <f t="shared" si="0"/>
        <v>0.94999999999999973</v>
      </c>
      <c r="E27" s="19">
        <v>6.25</v>
      </c>
      <c r="F27" s="39">
        <v>45072</v>
      </c>
      <c r="G27" s="21">
        <v>106</v>
      </c>
      <c r="H27" s="35">
        <v>4.75</v>
      </c>
      <c r="I27" s="19">
        <v>5</v>
      </c>
      <c r="J27" s="22">
        <v>0</v>
      </c>
      <c r="K27" s="43">
        <v>9</v>
      </c>
      <c r="L27" s="43">
        <v>43.005000000000003</v>
      </c>
      <c r="M27" s="19">
        <v>11.3</v>
      </c>
      <c r="N27" s="19">
        <v>60.1</v>
      </c>
      <c r="O27" s="21">
        <v>699</v>
      </c>
      <c r="P27" s="21">
        <v>131</v>
      </c>
    </row>
    <row r="28" spans="1:16" ht="15" customHeight="1" x14ac:dyDescent="0.25">
      <c r="A28" s="32">
        <v>87</v>
      </c>
      <c r="B28" s="37">
        <v>1015</v>
      </c>
      <c r="C28" s="41">
        <v>3.36</v>
      </c>
      <c r="D28" s="18">
        <f t="shared" si="0"/>
        <v>-7.0000000000000284E-2</v>
      </c>
      <c r="E28" s="19">
        <v>8</v>
      </c>
      <c r="F28" s="39">
        <v>45073</v>
      </c>
      <c r="G28" s="45">
        <v>118</v>
      </c>
      <c r="H28" s="35">
        <v>5</v>
      </c>
      <c r="I28" s="19">
        <v>4</v>
      </c>
      <c r="J28" s="22">
        <v>0</v>
      </c>
      <c r="K28" s="19">
        <v>9</v>
      </c>
      <c r="L28" s="44">
        <v>35.369999999999997</v>
      </c>
      <c r="M28" s="19">
        <v>10.1</v>
      </c>
      <c r="N28" s="19">
        <v>62</v>
      </c>
      <c r="O28" s="21">
        <v>747</v>
      </c>
      <c r="P28" s="42">
        <v>199</v>
      </c>
    </row>
    <row r="29" spans="1:16" ht="15" customHeight="1" x14ac:dyDescent="0.25">
      <c r="A29" s="32"/>
      <c r="B29" s="68" t="s">
        <v>43</v>
      </c>
      <c r="C29" s="52">
        <v>3.4333333333333336</v>
      </c>
      <c r="D29" s="52"/>
      <c r="E29" s="53">
        <v>6.75</v>
      </c>
      <c r="F29" s="52"/>
      <c r="G29" s="54">
        <v>116.33333333333333</v>
      </c>
      <c r="H29" s="53">
        <v>4.583333333333333</v>
      </c>
      <c r="I29" s="53">
        <v>4.75</v>
      </c>
      <c r="J29" s="54">
        <v>0</v>
      </c>
      <c r="K29" s="53">
        <v>9</v>
      </c>
      <c r="L29" s="53">
        <v>40.333333333333336</v>
      </c>
      <c r="M29" s="53">
        <v>10.933333333333332</v>
      </c>
      <c r="N29" s="53">
        <v>60.849999999999994</v>
      </c>
      <c r="O29" s="54">
        <v>735.33333333333348</v>
      </c>
      <c r="P29" s="54">
        <v>152.83333333333334</v>
      </c>
    </row>
    <row r="30" spans="1:16" ht="15" customHeight="1" x14ac:dyDescent="0.25">
      <c r="A30" s="32"/>
      <c r="B30" s="63" t="s">
        <v>54</v>
      </c>
      <c r="C30" s="64">
        <f>AVERAGE(C4:C28)</f>
        <v>3.9907999999999992</v>
      </c>
      <c r="D30" s="64">
        <f>AVERAGE(D4:D28)</f>
        <v>0.56079999999999997</v>
      </c>
      <c r="E30" s="65">
        <f>AVERAGE(E4:E28)</f>
        <v>6.71</v>
      </c>
      <c r="F30" s="66"/>
      <c r="G30" s="67">
        <f t="shared" ref="G30:P30" si="1">AVERAGE(G4:G28)</f>
        <v>121.57333333333334</v>
      </c>
      <c r="H30" s="65">
        <f t="shared" si="1"/>
        <v>4.41</v>
      </c>
      <c r="I30" s="65">
        <f t="shared" si="1"/>
        <v>4.6399999999999997</v>
      </c>
      <c r="J30" s="66">
        <f t="shared" si="1"/>
        <v>0</v>
      </c>
      <c r="K30" s="66">
        <f t="shared" si="1"/>
        <v>8.8000000000000007</v>
      </c>
      <c r="L30" s="65">
        <f t="shared" si="1"/>
        <v>40.008599999999994</v>
      </c>
      <c r="M30" s="65">
        <f t="shared" si="1"/>
        <v>10.832000000000001</v>
      </c>
      <c r="N30" s="65">
        <f t="shared" si="1"/>
        <v>60.465999999999994</v>
      </c>
      <c r="O30" s="67">
        <f t="shared" si="1"/>
        <v>730.62</v>
      </c>
      <c r="P30" s="67">
        <f t="shared" si="1"/>
        <v>161.08000000000001</v>
      </c>
    </row>
    <row r="31" spans="1:16" ht="15" customHeight="1" x14ac:dyDescent="0.25">
      <c r="A31" s="22"/>
      <c r="B31" s="50" t="s">
        <v>57</v>
      </c>
      <c r="C31" s="22">
        <f>MIN(C4:C28)</f>
        <v>2.6100000000000003</v>
      </c>
      <c r="D31" s="22">
        <f t="shared" ref="D31:E31" si="2">MIN(D4:D28)</f>
        <v>-0.81999999999999984</v>
      </c>
      <c r="E31" s="19">
        <f t="shared" si="2"/>
        <v>5</v>
      </c>
      <c r="F31" s="31">
        <f>MIN(F4:F28)</f>
        <v>45069</v>
      </c>
      <c r="G31" s="21">
        <f>MIN(G4:G28)</f>
        <v>106</v>
      </c>
      <c r="H31" s="22">
        <f t="shared" ref="H31:P31" si="3">MIN(H4:H28)</f>
        <v>2.5</v>
      </c>
      <c r="I31" s="22">
        <f t="shared" si="3"/>
        <v>4</v>
      </c>
      <c r="J31" s="22">
        <f t="shared" si="3"/>
        <v>0</v>
      </c>
      <c r="K31" s="19">
        <f t="shared" si="3"/>
        <v>8</v>
      </c>
      <c r="L31" s="19">
        <f t="shared" si="3"/>
        <v>35.369999999999997</v>
      </c>
      <c r="M31" s="19">
        <f t="shared" si="3"/>
        <v>9.5500000000000007</v>
      </c>
      <c r="N31" s="19">
        <f t="shared" si="3"/>
        <v>58.6</v>
      </c>
      <c r="O31" s="22">
        <f t="shared" si="3"/>
        <v>699</v>
      </c>
      <c r="P31" s="21">
        <f t="shared" si="3"/>
        <v>102.5</v>
      </c>
    </row>
    <row r="32" spans="1:16" ht="15" customHeight="1" x14ac:dyDescent="0.25">
      <c r="A32" s="4"/>
      <c r="B32" s="50" t="s">
        <v>58</v>
      </c>
      <c r="C32" s="22">
        <f>MAX(C4:C28)</f>
        <v>5.26</v>
      </c>
      <c r="D32" s="22">
        <f t="shared" ref="D32:E32" si="4">MAX(D4:D28)</f>
        <v>1.8299999999999996</v>
      </c>
      <c r="E32" s="73">
        <f t="shared" si="4"/>
        <v>8.5</v>
      </c>
      <c r="F32" s="31">
        <f>MAX(F4:F28)</f>
        <v>45073</v>
      </c>
      <c r="G32" s="21">
        <f>MAX(G4:G28)</f>
        <v>132.66666666666666</v>
      </c>
      <c r="H32" s="19">
        <f t="shared" ref="H32:P32" si="5">MAX(H4:H28)</f>
        <v>5</v>
      </c>
      <c r="I32" s="22">
        <f t="shared" si="5"/>
        <v>6</v>
      </c>
      <c r="J32" s="22">
        <f t="shared" si="5"/>
        <v>0</v>
      </c>
      <c r="K32" s="19">
        <f t="shared" si="5"/>
        <v>9</v>
      </c>
      <c r="L32" s="19">
        <f t="shared" si="5"/>
        <v>43.005000000000003</v>
      </c>
      <c r="M32" s="19">
        <f t="shared" si="5"/>
        <v>12.7</v>
      </c>
      <c r="N32" s="19">
        <f t="shared" si="5"/>
        <v>62.1</v>
      </c>
      <c r="O32" s="22">
        <f t="shared" si="5"/>
        <v>756</v>
      </c>
      <c r="P32" s="22">
        <f t="shared" si="5"/>
        <v>246</v>
      </c>
    </row>
    <row r="33" spans="1:16" ht="15" customHeight="1" x14ac:dyDescent="0.25">
      <c r="A33" s="4"/>
      <c r="B33" s="50" t="s">
        <v>66</v>
      </c>
      <c r="C33" s="74">
        <f>STDEV(C4:C28)</f>
        <v>0.67011765136181178</v>
      </c>
      <c r="D33" s="4"/>
      <c r="E33" s="72">
        <f t="shared" ref="E33" si="6">STDEV(E4:E28)</f>
        <v>0.73129451431462833</v>
      </c>
      <c r="F33" s="4"/>
      <c r="G33" s="71">
        <f t="shared" ref="G33:P33" si="7">STDEV(G4:G28)</f>
        <v>6.8693293111616915</v>
      </c>
      <c r="H33" s="72">
        <f t="shared" si="7"/>
        <v>0.50969762277910147</v>
      </c>
      <c r="I33" s="72">
        <f t="shared" si="7"/>
        <v>0.5998263637642699</v>
      </c>
      <c r="J33" s="71">
        <f t="shared" si="7"/>
        <v>0</v>
      </c>
      <c r="K33" s="72">
        <f t="shared" si="7"/>
        <v>0.40824829046386291</v>
      </c>
      <c r="L33" s="72">
        <f t="shared" si="7"/>
        <v>1.8065629890300909</v>
      </c>
      <c r="M33" s="72">
        <f t="shared" si="7"/>
        <v>0.73949306960917482</v>
      </c>
      <c r="N33" s="72">
        <f t="shared" si="7"/>
        <v>0.89938868127189564</v>
      </c>
      <c r="O33" s="71">
        <f t="shared" si="7"/>
        <v>13.476275449841477</v>
      </c>
      <c r="P33" s="71">
        <f t="shared" si="7"/>
        <v>34.058369015559137</v>
      </c>
    </row>
  </sheetData>
  <mergeCells count="1">
    <mergeCell ref="A2:N2"/>
  </mergeCells>
  <conditionalFormatting sqref="C5:C14 E5:E14">
    <cfRule type="cellIs" dxfId="2" priority="3" operator="greaterThan">
      <formula>7.99</formula>
    </cfRule>
  </conditionalFormatting>
  <conditionalFormatting sqref="E4">
    <cfRule type="cellIs" dxfId="1" priority="2" operator="greaterThan">
      <formula>7.99</formula>
    </cfRule>
  </conditionalFormatting>
  <conditionalFormatting sqref="E13">
    <cfRule type="cellIs" dxfId="0" priority="1" operator="greaterThan">
      <formula>7.99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C6817-2B7E-4A0D-AD9D-C7E4840CDB24}">
  <dimension ref="A1:P15"/>
  <sheetViews>
    <sheetView workbookViewId="0">
      <selection activeCell="C15" sqref="C15"/>
    </sheetView>
  </sheetViews>
  <sheetFormatPr defaultRowHeight="15" x14ac:dyDescent="0.25"/>
  <cols>
    <col min="2" max="2" width="13.5703125" customWidth="1"/>
    <col min="3" max="5" width="7.140625" customWidth="1"/>
    <col min="6" max="6" width="11" customWidth="1"/>
    <col min="7" max="18" width="7.140625" customWidth="1"/>
  </cols>
  <sheetData>
    <row r="1" spans="1:16" x14ac:dyDescent="0.25">
      <c r="O1" s="69" t="s">
        <v>56</v>
      </c>
    </row>
    <row r="2" spans="1:16" ht="18.75" customHeight="1" x14ac:dyDescent="0.3">
      <c r="A2" s="76" t="s">
        <v>55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28"/>
    </row>
    <row r="3" spans="1:16" ht="86.25" customHeight="1" x14ac:dyDescent="0.25">
      <c r="A3" s="1" t="s">
        <v>0</v>
      </c>
      <c r="B3" s="30" t="s">
        <v>59</v>
      </c>
      <c r="C3" s="14" t="s">
        <v>8</v>
      </c>
      <c r="D3" s="61" t="s">
        <v>10</v>
      </c>
      <c r="E3" s="14" t="s">
        <v>1</v>
      </c>
      <c r="F3" s="14" t="s">
        <v>2</v>
      </c>
      <c r="G3" s="15" t="s">
        <v>6</v>
      </c>
      <c r="H3" s="15" t="s">
        <v>39</v>
      </c>
      <c r="I3" s="15" t="s">
        <v>40</v>
      </c>
      <c r="J3" s="16" t="s">
        <v>5</v>
      </c>
      <c r="K3" s="14" t="s">
        <v>7</v>
      </c>
      <c r="L3" s="14" t="s">
        <v>9</v>
      </c>
      <c r="M3" s="14" t="s">
        <v>41</v>
      </c>
      <c r="N3" s="14" t="s">
        <v>13</v>
      </c>
      <c r="O3" s="14" t="s">
        <v>42</v>
      </c>
      <c r="P3" s="14" t="s">
        <v>11</v>
      </c>
    </row>
    <row r="4" spans="1:16" ht="15" customHeight="1" x14ac:dyDescent="0.3">
      <c r="A4" s="2">
        <v>85</v>
      </c>
      <c r="B4" s="3" t="s">
        <v>32</v>
      </c>
      <c r="C4" s="18">
        <v>3.2</v>
      </c>
      <c r="D4" s="18">
        <f>C4-3.43</f>
        <v>-0.22999999999999998</v>
      </c>
      <c r="E4" s="19">
        <v>7</v>
      </c>
      <c r="F4" s="39">
        <v>45071</v>
      </c>
      <c r="G4" s="21">
        <v>132.66666666666666</v>
      </c>
      <c r="H4" s="35">
        <v>5</v>
      </c>
      <c r="I4" s="19">
        <v>5</v>
      </c>
      <c r="J4" s="22">
        <v>0</v>
      </c>
      <c r="K4" s="19">
        <v>8</v>
      </c>
      <c r="L4" s="22">
        <v>39.630000000000003</v>
      </c>
      <c r="M4" s="19">
        <v>9.5</v>
      </c>
      <c r="N4" s="19">
        <v>61.7</v>
      </c>
      <c r="O4" s="22">
        <f>73.3*10</f>
        <v>733</v>
      </c>
      <c r="P4" s="22">
        <v>172</v>
      </c>
    </row>
    <row r="5" spans="1:16" ht="15" customHeight="1" x14ac:dyDescent="0.3">
      <c r="A5" s="2">
        <v>86</v>
      </c>
      <c r="B5" s="3" t="s">
        <v>45</v>
      </c>
      <c r="C5" s="18">
        <v>3.4</v>
      </c>
      <c r="D5" s="18">
        <f t="shared" ref="D5:D10" si="0">C5-3.43</f>
        <v>-3.0000000000000249E-2</v>
      </c>
      <c r="E5" s="19">
        <v>8</v>
      </c>
      <c r="F5" s="39">
        <v>45071</v>
      </c>
      <c r="G5" s="21">
        <v>153.33333333333334</v>
      </c>
      <c r="H5" s="35">
        <v>4</v>
      </c>
      <c r="I5" s="19">
        <v>5</v>
      </c>
      <c r="J5" s="22">
        <v>0</v>
      </c>
      <c r="K5" s="19">
        <v>7</v>
      </c>
      <c r="L5" s="22">
        <v>38.68</v>
      </c>
      <c r="M5" s="19">
        <v>10</v>
      </c>
      <c r="N5" s="19">
        <v>61.7</v>
      </c>
      <c r="O5" s="22">
        <f>72.5*10</f>
        <v>725</v>
      </c>
      <c r="P5" s="22">
        <v>130</v>
      </c>
    </row>
    <row r="6" spans="1:16" ht="15" customHeight="1" x14ac:dyDescent="0.3">
      <c r="A6" s="2">
        <v>88</v>
      </c>
      <c r="B6" s="3" t="s">
        <v>46</v>
      </c>
      <c r="C6" s="18">
        <v>3.44</v>
      </c>
      <c r="D6" s="18">
        <f t="shared" si="0"/>
        <v>9.9999999999997868E-3</v>
      </c>
      <c r="E6" s="19">
        <v>9</v>
      </c>
      <c r="F6" s="39">
        <v>45072</v>
      </c>
      <c r="G6" s="21">
        <v>135.66666666666666</v>
      </c>
      <c r="H6" s="35">
        <v>5</v>
      </c>
      <c r="I6" s="19">
        <v>4</v>
      </c>
      <c r="J6" s="22">
        <v>0</v>
      </c>
      <c r="K6" s="19">
        <v>8</v>
      </c>
      <c r="L6" s="22">
        <v>40.92</v>
      </c>
      <c r="M6" s="19">
        <v>10.5</v>
      </c>
      <c r="N6" s="19">
        <v>61</v>
      </c>
      <c r="O6" s="22">
        <f>74.7*10</f>
        <v>747</v>
      </c>
      <c r="P6" s="22">
        <v>153</v>
      </c>
    </row>
    <row r="7" spans="1:16" ht="15" customHeight="1" x14ac:dyDescent="0.3">
      <c r="A7" s="2">
        <v>89</v>
      </c>
      <c r="B7" s="3" t="s">
        <v>47</v>
      </c>
      <c r="C7" s="18">
        <v>0.66</v>
      </c>
      <c r="D7" s="18">
        <f t="shared" si="0"/>
        <v>-2.77</v>
      </c>
      <c r="E7" s="19">
        <v>9</v>
      </c>
      <c r="F7" s="39">
        <v>45072</v>
      </c>
      <c r="G7" s="21">
        <v>137.66666666666666</v>
      </c>
      <c r="H7" s="35">
        <v>4</v>
      </c>
      <c r="I7" s="19">
        <v>5</v>
      </c>
      <c r="J7" s="22">
        <v>0</v>
      </c>
      <c r="K7" s="19">
        <v>9</v>
      </c>
      <c r="L7" s="22">
        <v>48.2</v>
      </c>
      <c r="M7" s="19"/>
      <c r="N7" s="19">
        <v>54.6</v>
      </c>
      <c r="O7" s="22"/>
      <c r="P7" s="22">
        <v>83</v>
      </c>
    </row>
    <row r="8" spans="1:16" ht="15" customHeight="1" x14ac:dyDescent="0.3">
      <c r="A8" s="2">
        <v>90</v>
      </c>
      <c r="B8" s="3" t="s">
        <v>48</v>
      </c>
      <c r="C8" s="18">
        <v>3.56</v>
      </c>
      <c r="D8" s="18">
        <f t="shared" si="0"/>
        <v>0.12999999999999989</v>
      </c>
      <c r="E8" s="19">
        <v>8.5</v>
      </c>
      <c r="F8" s="39">
        <v>45072</v>
      </c>
      <c r="G8" s="21">
        <v>143.66666666666666</v>
      </c>
      <c r="H8" s="35">
        <v>5</v>
      </c>
      <c r="I8" s="19">
        <v>7</v>
      </c>
      <c r="J8" s="22">
        <v>0</v>
      </c>
      <c r="K8" s="19">
        <v>7</v>
      </c>
      <c r="L8" s="22">
        <v>35.07</v>
      </c>
      <c r="M8" s="19">
        <v>11.4</v>
      </c>
      <c r="N8" s="19">
        <v>59.7</v>
      </c>
      <c r="O8" s="22">
        <f>73.9*10</f>
        <v>739</v>
      </c>
      <c r="P8" s="22">
        <v>129</v>
      </c>
    </row>
    <row r="9" spans="1:16" ht="15" customHeight="1" x14ac:dyDescent="0.3">
      <c r="A9" s="2">
        <v>91</v>
      </c>
      <c r="B9" s="3" t="s">
        <v>49</v>
      </c>
      <c r="C9" s="18">
        <v>4.3600000000000003</v>
      </c>
      <c r="D9" s="18">
        <f t="shared" si="0"/>
        <v>0.93000000000000016</v>
      </c>
      <c r="E9" s="19">
        <v>9</v>
      </c>
      <c r="F9" s="39">
        <v>45071</v>
      </c>
      <c r="G9" s="21">
        <v>142.33333333333334</v>
      </c>
      <c r="H9" s="35">
        <v>4</v>
      </c>
      <c r="I9" s="19">
        <v>6</v>
      </c>
      <c r="J9" s="22">
        <v>0</v>
      </c>
      <c r="K9" s="19">
        <v>7</v>
      </c>
      <c r="L9" s="22">
        <v>36.15</v>
      </c>
      <c r="M9" s="19">
        <v>11.1</v>
      </c>
      <c r="N9" s="19">
        <v>60.2</v>
      </c>
      <c r="O9" s="22">
        <f>74*10</f>
        <v>740</v>
      </c>
      <c r="P9" s="22">
        <v>118</v>
      </c>
    </row>
    <row r="10" spans="1:16" ht="15" customHeight="1" x14ac:dyDescent="0.3">
      <c r="A10" s="2">
        <v>92</v>
      </c>
      <c r="B10" s="3" t="s">
        <v>50</v>
      </c>
      <c r="C10" s="18">
        <v>3.84</v>
      </c>
      <c r="D10" s="18">
        <f t="shared" si="0"/>
        <v>0.4099999999999997</v>
      </c>
      <c r="E10" s="19">
        <v>9</v>
      </c>
      <c r="F10" s="39">
        <v>45071</v>
      </c>
      <c r="G10" s="21">
        <v>144.33333333333334</v>
      </c>
      <c r="H10" s="35">
        <v>4</v>
      </c>
      <c r="I10" s="19">
        <v>5</v>
      </c>
      <c r="J10" s="22">
        <v>0</v>
      </c>
      <c r="K10" s="19">
        <v>7</v>
      </c>
      <c r="L10" s="22">
        <v>33.74</v>
      </c>
      <c r="M10" s="19">
        <v>11.9</v>
      </c>
      <c r="N10" s="19">
        <v>59.5</v>
      </c>
      <c r="O10" s="22">
        <f>73.2*10</f>
        <v>732</v>
      </c>
      <c r="P10" s="22">
        <v>135</v>
      </c>
    </row>
    <row r="11" spans="1:16" ht="15" customHeight="1" x14ac:dyDescent="0.25">
      <c r="A11" s="4"/>
      <c r="B11" s="68" t="s">
        <v>43</v>
      </c>
      <c r="C11" s="52">
        <v>3.4333333333333336</v>
      </c>
      <c r="D11" s="52"/>
      <c r="E11" s="53">
        <v>6.75</v>
      </c>
      <c r="F11" s="52"/>
      <c r="G11" s="54">
        <v>116.33333333333333</v>
      </c>
      <c r="H11" s="53">
        <v>4.583333333333333</v>
      </c>
      <c r="I11" s="53">
        <v>4.75</v>
      </c>
      <c r="J11" s="54">
        <v>0</v>
      </c>
      <c r="K11" s="53">
        <v>9</v>
      </c>
      <c r="L11" s="53">
        <v>40.333333333333336</v>
      </c>
      <c r="M11" s="53">
        <v>10.933333333333332</v>
      </c>
      <c r="N11" s="53">
        <v>60.849999999999994</v>
      </c>
      <c r="O11" s="54">
        <v>735.33333333333348</v>
      </c>
      <c r="P11" s="54">
        <v>152.83333333333334</v>
      </c>
    </row>
    <row r="12" spans="1:16" ht="15" customHeight="1" x14ac:dyDescent="0.25">
      <c r="A12" s="4"/>
      <c r="B12" s="3" t="s">
        <v>54</v>
      </c>
      <c r="C12" s="18">
        <f>AVERAGE(C4:C10)</f>
        <v>3.2085714285714286</v>
      </c>
      <c r="D12" s="18">
        <f t="shared" ref="D12:P12" si="1">AVERAGE(D4:D10)</f>
        <v>-0.22142857142857153</v>
      </c>
      <c r="E12" s="19">
        <f t="shared" si="1"/>
        <v>8.5</v>
      </c>
      <c r="F12" s="18"/>
      <c r="G12" s="21">
        <f t="shared" si="1"/>
        <v>141.38095238095238</v>
      </c>
      <c r="H12" s="19">
        <f t="shared" si="1"/>
        <v>4.4285714285714288</v>
      </c>
      <c r="I12" s="19">
        <f t="shared" si="1"/>
        <v>5.2857142857142856</v>
      </c>
      <c r="J12" s="21">
        <f t="shared" si="1"/>
        <v>0</v>
      </c>
      <c r="K12" s="19">
        <f t="shared" si="1"/>
        <v>7.5714285714285712</v>
      </c>
      <c r="L12" s="19">
        <f t="shared" si="1"/>
        <v>38.912857142857142</v>
      </c>
      <c r="M12" s="19">
        <f t="shared" si="1"/>
        <v>10.733333333333334</v>
      </c>
      <c r="N12" s="19">
        <f t="shared" si="1"/>
        <v>59.771428571428565</v>
      </c>
      <c r="O12" s="21">
        <f t="shared" si="1"/>
        <v>736</v>
      </c>
      <c r="P12" s="21">
        <f t="shared" si="1"/>
        <v>131.42857142857142</v>
      </c>
    </row>
    <row r="13" spans="1:16" ht="15" customHeight="1" x14ac:dyDescent="0.25">
      <c r="A13" s="4"/>
      <c r="B13" s="3" t="s">
        <v>57</v>
      </c>
      <c r="C13" s="18">
        <f>MIN(C4:C10)</f>
        <v>0.66</v>
      </c>
      <c r="D13" s="18">
        <f t="shared" ref="D13:P13" si="2">MIN(D4:D10)</f>
        <v>-2.77</v>
      </c>
      <c r="E13" s="19">
        <f t="shared" si="2"/>
        <v>7</v>
      </c>
      <c r="F13" s="18"/>
      <c r="G13" s="21">
        <f t="shared" si="2"/>
        <v>132.66666666666666</v>
      </c>
      <c r="H13" s="19">
        <f t="shared" si="2"/>
        <v>4</v>
      </c>
      <c r="I13" s="19">
        <f t="shared" si="2"/>
        <v>4</v>
      </c>
      <c r="J13" s="19">
        <f t="shared" si="2"/>
        <v>0</v>
      </c>
      <c r="K13" s="19">
        <f t="shared" si="2"/>
        <v>7</v>
      </c>
      <c r="L13" s="19">
        <f t="shared" si="2"/>
        <v>33.74</v>
      </c>
      <c r="M13" s="19">
        <f t="shared" si="2"/>
        <v>9.5</v>
      </c>
      <c r="N13" s="19">
        <f t="shared" si="2"/>
        <v>54.6</v>
      </c>
      <c r="O13" s="21">
        <f t="shared" si="2"/>
        <v>725</v>
      </c>
      <c r="P13" s="21">
        <f t="shared" si="2"/>
        <v>83</v>
      </c>
    </row>
    <row r="14" spans="1:16" ht="15" customHeight="1" x14ac:dyDescent="0.25">
      <c r="A14" s="4"/>
      <c r="B14" s="3" t="s">
        <v>58</v>
      </c>
      <c r="C14" s="18">
        <f>MAX(C4:C10)</f>
        <v>4.3600000000000003</v>
      </c>
      <c r="D14" s="18">
        <f t="shared" ref="D14:P14" si="3">MAX(D4:D10)</f>
        <v>0.93000000000000016</v>
      </c>
      <c r="E14" s="19">
        <f t="shared" si="3"/>
        <v>9</v>
      </c>
      <c r="F14" s="18"/>
      <c r="G14" s="21">
        <f t="shared" si="3"/>
        <v>153.33333333333334</v>
      </c>
      <c r="H14" s="19">
        <f t="shared" si="3"/>
        <v>5</v>
      </c>
      <c r="I14" s="19">
        <f t="shared" si="3"/>
        <v>7</v>
      </c>
      <c r="J14" s="19">
        <f t="shared" si="3"/>
        <v>0</v>
      </c>
      <c r="K14" s="19">
        <f t="shared" si="3"/>
        <v>9</v>
      </c>
      <c r="L14" s="19">
        <f t="shared" si="3"/>
        <v>48.2</v>
      </c>
      <c r="M14" s="19">
        <f t="shared" si="3"/>
        <v>11.9</v>
      </c>
      <c r="N14" s="19">
        <f t="shared" si="3"/>
        <v>61.7</v>
      </c>
      <c r="O14" s="21">
        <f t="shared" si="3"/>
        <v>747</v>
      </c>
      <c r="P14" s="21">
        <f t="shared" si="3"/>
        <v>172</v>
      </c>
    </row>
    <row r="15" spans="1:16" ht="15" customHeight="1" x14ac:dyDescent="0.25">
      <c r="A15" s="4"/>
      <c r="B15" s="4" t="s">
        <v>66</v>
      </c>
      <c r="C15" s="18">
        <f>STDEV(C4:C10)</f>
        <v>1.1855719937570015</v>
      </c>
      <c r="D15" s="22"/>
      <c r="E15" s="19">
        <f t="shared" ref="D15:P15" si="4">STDEV(E4:E10)</f>
        <v>0.76376261582597338</v>
      </c>
      <c r="F15" s="19">
        <f t="shared" si="4"/>
        <v>0.53452248382484868</v>
      </c>
      <c r="G15" s="19">
        <f t="shared" si="4"/>
        <v>6.8324621976663567</v>
      </c>
      <c r="H15" s="19">
        <f t="shared" si="4"/>
        <v>0.53452248382485001</v>
      </c>
      <c r="I15" s="19">
        <f t="shared" si="4"/>
        <v>0.95118973121134076</v>
      </c>
      <c r="J15" s="19">
        <f t="shared" si="4"/>
        <v>0</v>
      </c>
      <c r="K15" s="19">
        <f t="shared" si="4"/>
        <v>0.78679579246944309</v>
      </c>
      <c r="L15" s="19">
        <f t="shared" si="4"/>
        <v>4.8305890402921463</v>
      </c>
      <c r="M15" s="19">
        <f t="shared" si="4"/>
        <v>0.90037029419382053</v>
      </c>
      <c r="N15" s="19">
        <f t="shared" si="4"/>
        <v>2.4479340171624222</v>
      </c>
      <c r="O15" s="21">
        <f t="shared" si="4"/>
        <v>7.6419892698171203</v>
      </c>
      <c r="P15" s="21">
        <f t="shared" si="4"/>
        <v>27.861904354973927</v>
      </c>
    </row>
  </sheetData>
  <mergeCells count="1">
    <mergeCell ref="A2:O2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1.pielikums</vt:lpstr>
      <vt:lpstr>2.pielikums</vt:lpstr>
      <vt:lpstr>3.pielikums</vt:lpstr>
      <vt:lpstr>4.pielikums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Liga Dzedule</dc:creator>
  <cp:lastModifiedBy>Liga Dzedule</cp:lastModifiedBy>
  <cp:lastPrinted>2023-10-27T07:35:26Z</cp:lastPrinted>
  <dcterms:created xsi:type="dcterms:W3CDTF">2023-10-26T06:18:10Z</dcterms:created>
  <dcterms:modified xsi:type="dcterms:W3CDTF">2023-11-06T07:31:57Z</dcterms:modified>
</cp:coreProperties>
</file>